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xWindow="360" yWindow="312" windowWidth="18552" windowHeight="12012" activeTab="1"/>
  </bookViews>
  <sheets>
    <sheet name="Anleitung" sheetId="1" r:id="rId1"/>
    <sheet name="Filmquiz" sheetId="2" r:id="rId2"/>
  </sheets>
  <definedNames/>
  <calcPr fullCalcOnLoad="1"/>
</workbook>
</file>

<file path=xl/sharedStrings.xml><?xml version="1.0" encoding="utf-8"?>
<sst xmlns="http://schemas.openxmlformats.org/spreadsheetml/2006/main" count="109" uniqueCount="109">
  <si>
    <t>Noch nicht gelöst:</t>
  </si>
  <si>
    <t>Anzahl Bilderrätsel:</t>
  </si>
  <si>
    <t>Richtig:</t>
  </si>
  <si>
    <t>Falsch:</t>
  </si>
  <si>
    <t>Feedback: deineEmail@mail.de</t>
  </si>
  <si>
    <t>Filmquiz XY</t>
  </si>
  <si>
    <r>
      <t>Herzlich Willkommen!</t>
    </r>
    <r>
      <rPr>
        <sz val="10"/>
        <rFont val="Arial"/>
        <family val="0"/>
      </rPr>
      <t xml:space="preserve">
Auf dem nachfolgendem Tabellenblatt </t>
    </r>
    <r>
      <rPr>
        <i/>
        <sz val="10"/>
        <rFont val="Arial"/>
        <family val="2"/>
      </rPr>
      <t>Filmquiz</t>
    </r>
    <r>
      <rPr>
        <sz val="10"/>
        <rFont val="Arial"/>
        <family val="0"/>
      </rPr>
      <t xml:space="preserve"> findet ihr eine Reihe von Szenenbildern aus mehr oder weniger bekannten Filmen, deren Titel es zu erraten gilt. </t>
    </r>
  </si>
  <si>
    <r>
      <t>Anleitung:</t>
    </r>
    <r>
      <rPr>
        <sz val="10"/>
        <rFont val="Arial"/>
        <family val="0"/>
      </rPr>
      <t xml:space="preserve">
Gesucht wird der Filmtitel zum jeweiligen Szenenbild. Dieser muss im weißen Feld unter dem Bild eingetragen werden. Nach Abschluss der einzelnen Eingabe erhaltet ihr eine Rückmeldung über die Korrektheit. Bei richtiger Eingabe wird euch die auf dem Punktekonto gutgeschrieben.
In der Regel sind vier verschiedene Schreibweisen für einen Filmtitel möglich. Auf jeden Fall wird aber die Schreibweise des Originaltitels nach der Internet Movie Database (http://german.imdb.com/) angenommen. Die deutschen Filmtitel sind nach kino.de (http://www.kino.de/) recherchiert. Oft sind aber auch verschiedene populäre abkürzende Schreibweisen erlaubt.
.</t>
    </r>
  </si>
  <si>
    <t>00.00.2005</t>
  </si>
  <si>
    <t xml:space="preserve">      Leiht mir Euer Ohr ….        Das ist ja ekelhaft</t>
  </si>
  <si>
    <t>Was hast du da am Ohr ? Ist das Haargel ?</t>
  </si>
  <si>
    <t>Sie mal was du angerichtet hast, du kleiner Idiot</t>
  </si>
  <si>
    <t>Im Leichenschauhaus ? Sie wird platzen vor Wut</t>
  </si>
  <si>
    <t>Bist du der Schlüsselmeister ?</t>
  </si>
  <si>
    <t>"Das waren Italienische."            "Jetzt sind es praktische".</t>
  </si>
  <si>
    <t>Du warst super in Wall Street.</t>
  </si>
  <si>
    <t>Wir sehen sie uns einmal an und dann löschen wir sie.</t>
  </si>
  <si>
    <t>Ich komme nie zu spät - es sei denn ich bin tot</t>
  </si>
  <si>
    <t>Heute schon geblitzdingst?</t>
  </si>
  <si>
    <t>Es grünt so grün, wenn Spaniens Blüten blühen</t>
  </si>
  <si>
    <t>Hasta la vista, Baby!</t>
  </si>
  <si>
    <t>Es kann nur Einen geben!</t>
  </si>
  <si>
    <t>Ich brauche den Code in 60 Sekunden</t>
  </si>
  <si>
    <t>Auf dieser Welt darf man nur in einer Situation vollkommen ehrlich sein. Nämlich wenn der Notarzt fragt: Was haben Sie genommen</t>
  </si>
  <si>
    <t>Das Herz einer Frau ist ein tiefer Ozean voller Geheimnisse.</t>
  </si>
  <si>
    <t>Ich hätte gerne ein stilles Wasser - eines, das keinen Stress macht.</t>
  </si>
  <si>
    <t xml:space="preserve">Mrs. Robinson, Sie versuchen doch jetzt, mich zu verführen. Nicht wahr? </t>
  </si>
  <si>
    <t>Läden sind nicht nett zu Menschen, Läden sind nur nett zu Kreditkarten.</t>
  </si>
  <si>
    <t>Die Abreisewahrscheinlichkeit liegt bei 80 Prozent.</t>
  </si>
  <si>
    <t>Auf den Schirm.</t>
  </si>
  <si>
    <t xml:space="preserve">
Ich habe drei Kinder und kein Geld. Warum kann ich nicht keine Kinder haben und drei Geld?</t>
  </si>
  <si>
    <t>Das heißt, wenn Ihre Ohren rot sind, sind Sie erregt?</t>
  </si>
  <si>
    <t>Eine Frau an Bord bringt immer Unglück, Käpt'n.</t>
  </si>
  <si>
    <t>Was ist mit den Stränden, Chief?</t>
  </si>
  <si>
    <t>Aber sind wir nicht Ärzte geworden um Patienten zu behandeln?</t>
  </si>
  <si>
    <t>Heffer-Tonne!</t>
  </si>
  <si>
    <t>Zitate_3</t>
  </si>
  <si>
    <t xml:space="preserve">Du bist dabei eine Frau zu werden. Ich bin so stolz auf dich." - "Eine Frau?" </t>
  </si>
  <si>
    <t xml:space="preserve">Bobby, warum gehst Du nicht nach Hause, legst Dein Baby trocken und kümmerst Dich um Deine verrückte Frau?!" </t>
  </si>
  <si>
    <t>Die fummelt mit ihren Fingern an meiner Handfläche rum! Das geile alte Stück.</t>
  </si>
  <si>
    <t>Ich habe noch 6 Monate zu leben!</t>
  </si>
  <si>
    <t>Du spazierst aus der Tür, steigst ins Auto, fährst nach Hause, holst dir ein runter und das wars dann…</t>
  </si>
  <si>
    <t>AAAALLAAAAAAARMM</t>
  </si>
  <si>
    <t>Ihr seid wohl in der Birne weich, tabu ist für Euch mein Schambereich</t>
  </si>
  <si>
    <t>Ich arbeite in einem Schuhladen und bin trotzdem nicht froh, heimzukommen</t>
  </si>
  <si>
    <t>Also gut, graben wir ihn eben wieder aus</t>
  </si>
  <si>
    <t>Ich bin seit vier Tagen ein Callgirl und Du bist mein dritter Kunde. Nur, dass Du weißt, dass ich noch nicht völlig versaut bin!</t>
  </si>
  <si>
    <t>Das ist mir egal, denn... denn ich wollte schon immer ein anderer sein... nämlich Captain USA!</t>
  </si>
  <si>
    <t>Ihr zieht los und fangt mit `nem völlig Fremden `ne Prügelei an. Ihr fangt `ne Prügelei an. Und ihr verliert.</t>
  </si>
  <si>
    <t>"Es ist 6 Uhr morgens!" - "Ich rette die Zivilisation, Schatz!</t>
  </si>
  <si>
    <t>Da schlagen ja die Flämmchen aus der Hose, wie beim Sodbrennen</t>
  </si>
  <si>
    <t>Ich liebe es auf einen kulturellen Stereotyp reduziert zu werden</t>
  </si>
  <si>
    <t>Katatunga katatunga</t>
  </si>
  <si>
    <t>Clever? Ich müsste 60 IQ Punkte weniger haben, um clever genannt zu werden</t>
  </si>
  <si>
    <t>Als ich dich von meinem Vater erbte, erbte ich einen Freund, nicht einen Sklaven.</t>
  </si>
  <si>
    <t xml:space="preserve">
Das Licht, das doppelt so hell brennt, brennt nur halb so lange</t>
  </si>
  <si>
    <t xml:space="preserve">
Es genügt nicht nur, gut zu leben, man muss auch gut sterben können</t>
  </si>
  <si>
    <t xml:space="preserve">
Es gibt kein Richtig, es gibt kein Falsch. Es gibt bloß die öffentliche Meinung!</t>
  </si>
  <si>
    <t>Es ist keine Kunst Geld zu machen, wenn man nichts anderes will, als Geld zu machen.</t>
  </si>
  <si>
    <t xml:space="preserve">
Ich glaube, dies ist der Beginn einer wunderbaren Freundschaft.</t>
  </si>
  <si>
    <t xml:space="preserve">
Ich möchte einen Blizzard mit Vanilleeis</t>
  </si>
  <si>
    <t xml:space="preserve">
Unsere Haut erneuert sich vollständig. Sie wird wie neu, aber die alten Wunden, die schmerzen ab und zu immer noch</t>
  </si>
  <si>
    <t xml:space="preserve">
Ich werde einen Berg versetzen</t>
  </si>
  <si>
    <t xml:space="preserve">
Es ist ganz nützlich, wenn man überall für verrückt gehalten wird</t>
  </si>
  <si>
    <t xml:space="preserve">
Die Wahrheit ist was für Idioten</t>
  </si>
  <si>
    <t xml:space="preserve">
Bei Gott, man braucht ein Schwein, um herauszufinden wo die Trüffel sind!</t>
  </si>
  <si>
    <t>Alle haben uns immer und immer wieder gesagt, die Ehe ist harte Arbeit.</t>
  </si>
  <si>
    <t>Ich hab‘ gehört, Du triffst nicht mal das Wasser, wenn Du aus ’nem verdammten Boot fällst</t>
  </si>
  <si>
    <t>Amerikanische Bauteile, russische Bauteile – die kommen doch alle aus Taiwan</t>
  </si>
  <si>
    <t>Horcht, ich glaub, ich riech was</t>
  </si>
  <si>
    <t>Ich schätze ihr seid wohl noch nicht so weit. Aber eure Kinder fah'n da voll drauf ab</t>
  </si>
  <si>
    <t>Als ich dir in den Bauch geschossen habe, hab ich wohl ein bisschen zu hoch gezielt</t>
  </si>
  <si>
    <t>Glaubst du das ist Luft, was du da atmest?</t>
  </si>
  <si>
    <t>Das glaub ich nicht Tim!</t>
  </si>
  <si>
    <t>Ein Gedanke ist wie ein Virus: resistent und hochansteckend und die kleinste Saat eines Gedanken kann wachsen.</t>
  </si>
  <si>
    <t>Ganz gleich was man ihnen erzählt. Worte und Gedanken können die Welt verändern.</t>
  </si>
  <si>
    <t>Dumm ist, der dummes tut.</t>
  </si>
  <si>
    <t>Ich bin nur noch eine Darmgrippe von meinem Traumgewicht entfernt</t>
  </si>
  <si>
    <t>Mach' was dein Herz dir sagt.</t>
  </si>
  <si>
    <t>Man wird sich niemals daran gewöhnen, dass jemand geht, den man liebt</t>
  </si>
  <si>
    <t>Wenn es blutet, können wir es töten.</t>
  </si>
  <si>
    <t>"Hast Du denn bei mir im Chemieunterricht gar nichts gelernt?"
"Nein, Sie haben mich durchfallen lassen, Sie Arschloch!"</t>
  </si>
  <si>
    <t>Hakuna Matata</t>
  </si>
  <si>
    <t>Wie fühlt sich das eigentlich an?" "Was?"  "Na, wenn man alles vergisst</t>
  </si>
  <si>
    <t>Weißt du, was du machen musst, wenn du frustriert bist? Einfach schwimmen, einfach schwimmen!</t>
  </si>
  <si>
    <t>Doch hier ist die Wahrheit über die Wahrheit: Sie tut weh. Also lügen wir!</t>
  </si>
  <si>
    <t>Es geht nicht darum mit wem du Freitagnacht verbringst, sondern mit wem du den ganzen Samstag verbringen willst</t>
  </si>
  <si>
    <t xml:space="preserve">Und dann, nach einer Weile, werde ich mich nicht mehr daran erinnern müssen, jeden Morgen aufzustehen und ein- und auszuatmen. </t>
  </si>
  <si>
    <t>Das Saure kenne ich, deshalb weiß ich das Süße zu schätzen.</t>
  </si>
  <si>
    <t>"Warum willst du mich heiraten?" "Damit ich dich küssen kann, wann ich will!</t>
  </si>
  <si>
    <t>Definiere Ironie: Ein Haufen Idioten, die in einem Flugzeug zu einem Song tanzen, der durch eine Band berühmt wurde, die bei einem Flugzeugabsturz umkam!"</t>
  </si>
  <si>
    <t>Dein Herz ist frei, hab den Mut ihm zu folgen</t>
  </si>
  <si>
    <t>In Sachen Liebe – ich versteh nicht viel davon – aber in Sachen Liebe ist ein Seitensprung nunmal total inakzeptabel</t>
  </si>
  <si>
    <t>Liebe ist Leidenschaft, Hingabe - jemand, ohne den man nicht leben kann</t>
  </si>
  <si>
    <t>Der größte Trick, den der Teufel je gebracht hat, war die Welt glauben zu lassen, es gäbe ihn gar nicht."</t>
  </si>
  <si>
    <t>Niemand verarscht Jesus!</t>
  </si>
  <si>
    <t>"Das geht nicht, ich bin zu hässlich!"
 "Es gibt auch hässliche Frauen!"
 "Ich weiss dass es hässliche Frauen gibt, aber ich sehe nicht aus wie eine hässliche Frau!!!"</t>
  </si>
  <si>
    <t>Wenn man begriffen hat,
dass man den Rest des Lebens zusammen verbringen will,
dann will man das der Rest des Lebens so schnell wie möglich beginnt.“</t>
  </si>
  <si>
    <t>Die Gewissheit jemanden so zu lieben,
die hast du nur einmal im Leben</t>
  </si>
  <si>
    <t>Ich sehe dich</t>
  </si>
  <si>
    <t>FUCK ist das ultimative Kompliment!</t>
  </si>
  <si>
    <t>Weil alle Tiere vor einer Ente Angst haben, denn Enten halten zusammen</t>
  </si>
  <si>
    <t>Vergebung ist etwas zwischen ihnen und Gott. Mein Job ist es, das Treffen zu arrangieren</t>
  </si>
  <si>
    <t>Ist ihnen der Schmuh ein Begriff, Mr Fisher?</t>
  </si>
  <si>
    <t>Du fährst so langsam, du könntest Miss Daisy's Chauffeur sein</t>
  </si>
  <si>
    <t>Die Russen gehen nicht mal auf's Klo ohne einen Plan</t>
  </si>
  <si>
    <t>bububababibibiii</t>
  </si>
  <si>
    <t>Das einzige was mich erschreckt Mr. O'Connell, sind Ihre Manieren.</t>
  </si>
  <si>
    <t>Dies ist die Geschichte einer Freundschaft, die dicker ist als Blut. Es ist meine Geschichte und die der einzigen 3 Freunde die in meinem Leben wirklich zählten.</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</si>
</sst>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Ja&quot;;&quot;Ja&quot;;&quot;Nein&quot;"/>
    <numFmt numFmtId="181" formatCode="&quot;Wahr&quot;;&quot;Wahr&quot;;&quot;Falsch&quot;"/>
    <numFmt numFmtId="182" formatCode="&quot;Ein&quot;;&quot;Ein&quot;;&quot;Aus&quot;"/>
    <numFmt numFmtId="183" formatCode="[$€-2]\ #,##0.00_);[Red]\([$€-2]\ #,##0.00\)"/>
  </numFmts>
  <fonts count="48">
    <font>
      <sz val="10"/>
      <name val="Arial"/>
      <family val="0"/>
    </font>
    <font>
      <b/>
      <sz val="10"/>
      <name val="Arial"/>
      <family val="2"/>
    </font>
    <font>
      <i/>
      <sz val="10"/>
      <color indexed="44"/>
      <name val="Arial"/>
      <family val="2"/>
    </font>
    <font>
      <b/>
      <sz val="10"/>
      <color indexed="10"/>
      <name val="Arial"/>
      <family val="2"/>
    </font>
    <font>
      <i/>
      <sz val="10"/>
      <name val="Arial"/>
      <family val="2"/>
    </font>
    <font>
      <b/>
      <sz val="10"/>
      <color indexed="9"/>
      <name val="Arial"/>
      <family val="2"/>
    </font>
    <font>
      <b/>
      <sz val="10"/>
      <color indexed="52"/>
      <name val="Arial"/>
      <family val="2"/>
    </font>
    <font>
      <b/>
      <sz val="36"/>
      <color indexed="51"/>
      <name val="Arial"/>
      <family val="2"/>
    </font>
    <font>
      <sz val="10"/>
      <color indexed="22"/>
      <name val="Arial"/>
      <family val="0"/>
    </font>
    <font>
      <i/>
      <sz val="10"/>
      <color indexed="4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40"/>
      <name val="Comic Sans MS"/>
      <family val="4"/>
    </font>
    <font>
      <b/>
      <sz val="36"/>
      <color indexed="40"/>
      <name val="Comic Sans MS"/>
      <family val="4"/>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00B0F0"/>
      <name val="Comic Sans MS"/>
      <family val="4"/>
    </font>
    <font>
      <b/>
      <sz val="36"/>
      <color rgb="FF00B0F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8"/>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ck">
        <color indexed="52"/>
      </top>
      <bottom>
        <color indexed="63"/>
      </bottom>
    </border>
    <border>
      <left style="thick">
        <color indexed="52"/>
      </left>
      <right>
        <color indexed="63"/>
      </right>
      <top>
        <color indexed="63"/>
      </top>
      <bottom>
        <color indexed="63"/>
      </bottom>
    </border>
    <border>
      <left>
        <color indexed="63"/>
      </left>
      <right style="thick">
        <color indexed="52"/>
      </right>
      <top>
        <color indexed="63"/>
      </top>
      <bottom>
        <color indexed="63"/>
      </bottom>
    </border>
    <border>
      <left>
        <color indexed="63"/>
      </left>
      <right>
        <color indexed="63"/>
      </right>
      <top style="medium">
        <color indexed="43"/>
      </top>
      <bottom>
        <color indexed="63"/>
      </bottom>
    </border>
    <border>
      <left style="thick">
        <color indexed="52"/>
      </left>
      <right>
        <color indexed="63"/>
      </right>
      <top>
        <color indexed="63"/>
      </top>
      <bottom style="dotted">
        <color indexed="52"/>
      </bottom>
    </border>
    <border>
      <left>
        <color indexed="63"/>
      </left>
      <right>
        <color indexed="63"/>
      </right>
      <top>
        <color indexed="63"/>
      </top>
      <bottom style="dotted">
        <color indexed="52"/>
      </bottom>
    </border>
    <border>
      <left>
        <color indexed="63"/>
      </left>
      <right style="thick">
        <color indexed="52"/>
      </right>
      <top>
        <color indexed="63"/>
      </top>
      <bottom style="dotted">
        <color indexed="52"/>
      </bottom>
    </border>
    <border>
      <left style="medium"/>
      <right style="medium"/>
      <top style="medium"/>
      <bottom style="medium"/>
    </border>
    <border>
      <left style="medium">
        <color indexed="52"/>
      </left>
      <right style="medium">
        <color indexed="52"/>
      </right>
      <top style="medium">
        <color indexed="52"/>
      </top>
      <bottom style="medium">
        <color indexed="52"/>
      </bottom>
    </border>
    <border>
      <left style="thick">
        <color indexed="52"/>
      </left>
      <right>
        <color indexed="63"/>
      </right>
      <top style="thick">
        <color indexed="52"/>
      </top>
      <bottom>
        <color indexed="63"/>
      </bottom>
    </border>
    <border>
      <left>
        <color indexed="63"/>
      </left>
      <right style="thick">
        <color indexed="52"/>
      </right>
      <top style="thick">
        <color indexed="52"/>
      </top>
      <bottom>
        <color indexed="63"/>
      </bottom>
    </border>
    <border>
      <left style="thick">
        <color indexed="52"/>
      </left>
      <right>
        <color indexed="63"/>
      </right>
      <top>
        <color indexed="63"/>
      </top>
      <bottom style="thick">
        <color indexed="52"/>
      </bottom>
    </border>
    <border>
      <left>
        <color indexed="63"/>
      </left>
      <right>
        <color indexed="63"/>
      </right>
      <top>
        <color indexed="63"/>
      </top>
      <bottom style="thick">
        <color indexed="52"/>
      </bottom>
    </border>
    <border>
      <left>
        <color indexed="63"/>
      </left>
      <right style="thick">
        <color indexed="52"/>
      </right>
      <top>
        <color indexed="63"/>
      </top>
      <bottom style="thick">
        <color indexed="5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57">
    <xf numFmtId="0" fontId="0" fillId="0" borderId="0" xfId="0" applyAlignment="1">
      <alignment/>
    </xf>
    <xf numFmtId="0" fontId="0" fillId="0" borderId="0" xfId="0" applyAlignment="1" applyProtection="1">
      <alignment/>
      <protection hidden="1"/>
    </xf>
    <xf numFmtId="0" fontId="0" fillId="33" borderId="0" xfId="0" applyFill="1" applyAlignment="1" applyProtection="1">
      <alignment/>
      <protection hidden="1"/>
    </xf>
    <xf numFmtId="0" fontId="5" fillId="34" borderId="0" xfId="0" applyFont="1" applyFill="1" applyAlignment="1" applyProtection="1">
      <alignment horizontal="center"/>
      <protection hidden="1"/>
    </xf>
    <xf numFmtId="0" fontId="0" fillId="0" borderId="0" xfId="0" applyFill="1" applyAlignment="1" applyProtection="1">
      <alignment/>
      <protection hidden="1"/>
    </xf>
    <xf numFmtId="0" fontId="1" fillId="0" borderId="0" xfId="0" applyFont="1" applyFill="1" applyAlignment="1" applyProtection="1">
      <alignment vertical="top"/>
      <protection hidden="1"/>
    </xf>
    <xf numFmtId="0" fontId="2" fillId="0" borderId="0" xfId="0" applyFont="1" applyFill="1" applyAlignment="1" applyProtection="1">
      <alignment horizontal="center"/>
      <protection hidden="1"/>
    </xf>
    <xf numFmtId="0" fontId="0" fillId="33" borderId="0" xfId="0" applyFill="1" applyBorder="1" applyAlignment="1">
      <alignment/>
    </xf>
    <xf numFmtId="0" fontId="1" fillId="0" borderId="10" xfId="0" applyFont="1" applyFill="1" applyBorder="1" applyAlignment="1" applyProtection="1">
      <alignment vertical="top"/>
      <protection hidden="1"/>
    </xf>
    <xf numFmtId="0" fontId="0" fillId="0" borderId="10" xfId="0" applyFill="1" applyBorder="1" applyAlignment="1" applyProtection="1">
      <alignment/>
      <protection hidden="1"/>
    </xf>
    <xf numFmtId="0" fontId="2" fillId="0" borderId="10" xfId="0" applyFont="1" applyFill="1" applyBorder="1" applyAlignment="1" applyProtection="1">
      <alignment horizontal="center"/>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0" xfId="0" applyFill="1" applyBorder="1" applyAlignment="1">
      <alignment/>
    </xf>
    <xf numFmtId="0" fontId="1" fillId="35" borderId="0" xfId="0" applyFont="1" applyFill="1" applyAlignment="1" applyProtection="1">
      <alignment vertical="top"/>
      <protection hidden="1"/>
    </xf>
    <xf numFmtId="0" fontId="0" fillId="35" borderId="0" xfId="0" applyFill="1" applyAlignment="1" applyProtection="1">
      <alignment/>
      <protection hidden="1"/>
    </xf>
    <xf numFmtId="0" fontId="2" fillId="35" borderId="0" xfId="0" applyFont="1" applyFill="1" applyAlignment="1" applyProtection="1">
      <alignment horizontal="center"/>
      <protection hidden="1"/>
    </xf>
    <xf numFmtId="0" fontId="1" fillId="33" borderId="13" xfId="0" applyFont="1" applyFill="1" applyBorder="1" applyAlignment="1" applyProtection="1">
      <alignment vertical="top"/>
      <protection hidden="1"/>
    </xf>
    <xf numFmtId="0" fontId="2" fillId="33" borderId="13" xfId="0" applyFont="1" applyFill="1" applyBorder="1" applyAlignment="1" applyProtection="1">
      <alignment horizontal="center"/>
      <protection hidden="1"/>
    </xf>
    <xf numFmtId="0" fontId="3" fillId="33" borderId="13" xfId="0" applyFont="1" applyFill="1" applyBorder="1" applyAlignment="1" applyProtection="1">
      <alignment vertical="top"/>
      <protection hidden="1"/>
    </xf>
    <xf numFmtId="0" fontId="1" fillId="33" borderId="0" xfId="0" applyFont="1" applyFill="1" applyAlignment="1" applyProtection="1">
      <alignment vertical="top"/>
      <protection hidden="1"/>
    </xf>
    <xf numFmtId="0" fontId="4" fillId="33" borderId="0" xfId="0" applyFont="1" applyFill="1" applyBorder="1" applyAlignment="1" applyProtection="1">
      <alignment horizontal="left"/>
      <protection hidden="1"/>
    </xf>
    <xf numFmtId="0" fontId="2" fillId="33" borderId="0" xfId="0" applyFont="1" applyFill="1" applyAlignment="1" applyProtection="1">
      <alignment horizontal="center"/>
      <protection hidden="1"/>
    </xf>
    <xf numFmtId="0" fontId="3" fillId="33" borderId="0" xfId="0" applyFont="1" applyFill="1" applyAlignment="1" applyProtection="1">
      <alignment vertical="top"/>
      <protection hidden="1"/>
    </xf>
    <xf numFmtId="0" fontId="1" fillId="33" borderId="0" xfId="0" applyFont="1" applyFill="1" applyBorder="1" applyAlignment="1" applyProtection="1">
      <alignment vertical="top"/>
      <protection hidden="1"/>
    </xf>
    <xf numFmtId="0" fontId="2" fillId="33" borderId="0" xfId="0" applyFont="1" applyFill="1" applyBorder="1" applyAlignment="1" applyProtection="1">
      <alignment horizontal="center"/>
      <protection hidden="1"/>
    </xf>
    <xf numFmtId="0" fontId="3" fillId="33" borderId="0" xfId="0" applyFont="1" applyFill="1" applyBorder="1" applyAlignment="1" applyProtection="1">
      <alignment vertical="top"/>
      <protection hidden="1"/>
    </xf>
    <xf numFmtId="0" fontId="1" fillId="33" borderId="14" xfId="0" applyFont="1" applyFill="1" applyBorder="1" applyAlignment="1" applyProtection="1">
      <alignment vertical="top"/>
      <protection hidden="1"/>
    </xf>
    <xf numFmtId="0" fontId="1" fillId="33" borderId="15" xfId="0" applyFont="1" applyFill="1" applyBorder="1" applyAlignment="1" applyProtection="1">
      <alignment horizontal="right"/>
      <protection hidden="1"/>
    </xf>
    <xf numFmtId="0" fontId="2" fillId="33" borderId="15" xfId="0" applyFont="1" applyFill="1" applyBorder="1" applyAlignment="1" applyProtection="1">
      <alignment horizontal="center"/>
      <protection hidden="1"/>
    </xf>
    <xf numFmtId="0" fontId="3" fillId="33" borderId="15" xfId="0" applyFont="1" applyFill="1" applyBorder="1" applyAlignment="1" applyProtection="1">
      <alignment vertical="top"/>
      <protection hidden="1"/>
    </xf>
    <xf numFmtId="0" fontId="0" fillId="0" borderId="16"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6" fillId="33" borderId="13" xfId="0" applyFont="1" applyFill="1" applyBorder="1" applyAlignment="1" applyProtection="1">
      <alignment horizontal="right"/>
      <protection hidden="1"/>
    </xf>
    <xf numFmtId="0" fontId="0" fillId="33" borderId="13" xfId="0" applyFill="1" applyBorder="1" applyAlignment="1" applyProtection="1">
      <alignment/>
      <protection hidden="1"/>
    </xf>
    <xf numFmtId="0" fontId="6" fillId="33" borderId="0" xfId="0" applyFont="1" applyFill="1" applyBorder="1" applyAlignment="1" applyProtection="1">
      <alignment horizontal="right"/>
      <protection hidden="1"/>
    </xf>
    <xf numFmtId="0" fontId="0" fillId="33" borderId="0" xfId="0" applyFill="1" applyBorder="1" applyAlignment="1" applyProtection="1">
      <alignment/>
      <protection hidden="1"/>
    </xf>
    <xf numFmtId="49" fontId="6" fillId="33" borderId="15" xfId="0" applyNumberFormat="1" applyFont="1" applyFill="1" applyBorder="1" applyAlignment="1" applyProtection="1">
      <alignment horizontal="right"/>
      <protection hidden="1"/>
    </xf>
    <xf numFmtId="0" fontId="0" fillId="33" borderId="15" xfId="0" applyFill="1" applyBorder="1" applyAlignment="1" applyProtection="1">
      <alignment/>
      <protection hidden="1"/>
    </xf>
    <xf numFmtId="0" fontId="2" fillId="33" borderId="16" xfId="0" applyFont="1" applyFill="1" applyBorder="1" applyAlignment="1" applyProtection="1">
      <alignment horizontal="center"/>
      <protection hidden="1"/>
    </xf>
    <xf numFmtId="0" fontId="3" fillId="33" borderId="13" xfId="0" applyFont="1" applyFill="1" applyBorder="1" applyAlignment="1" applyProtection="1">
      <alignment/>
      <protection hidden="1"/>
    </xf>
    <xf numFmtId="0" fontId="4" fillId="36" borderId="17" xfId="0" applyFont="1" applyFill="1" applyBorder="1" applyAlignment="1" applyProtection="1">
      <alignment horizontal="center"/>
      <protection locked="0"/>
    </xf>
    <xf numFmtId="0" fontId="1" fillId="35" borderId="18" xfId="0" applyFont="1" applyFill="1" applyBorder="1" applyAlignment="1">
      <alignment horizontal="left" vertical="center" wrapText="1"/>
    </xf>
    <xf numFmtId="0" fontId="1" fillId="0" borderId="18" xfId="0" applyFont="1" applyFill="1" applyBorder="1" applyAlignment="1">
      <alignment vertical="top" wrapText="1"/>
    </xf>
    <xf numFmtId="0" fontId="0" fillId="33" borderId="19" xfId="0" applyFill="1" applyBorder="1" applyAlignment="1">
      <alignment/>
    </xf>
    <xf numFmtId="0" fontId="7" fillId="33" borderId="10" xfId="0" applyFont="1" applyFill="1" applyBorder="1" applyAlignment="1">
      <alignment horizontal="center"/>
    </xf>
    <xf numFmtId="0" fontId="0" fillId="33" borderId="2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8" fillId="0" borderId="0" xfId="0" applyFont="1" applyFill="1" applyBorder="1" applyAlignment="1">
      <alignment horizontal="center"/>
    </xf>
    <xf numFmtId="0" fontId="9" fillId="35" borderId="0" xfId="0" applyFont="1" applyFill="1" applyAlignment="1" applyProtection="1">
      <alignment horizontal="center"/>
      <protection hidden="1"/>
    </xf>
    <xf numFmtId="0" fontId="46" fillId="33" borderId="0" xfId="0" applyFont="1" applyFill="1" applyAlignment="1" applyProtection="1">
      <alignment horizontal="center" vertical="center" wrapText="1"/>
      <protection hidden="1"/>
    </xf>
    <xf numFmtId="0" fontId="47" fillId="33" borderId="13" xfId="0" applyFont="1" applyFill="1" applyBorder="1" applyAlignment="1" applyProtection="1">
      <alignment horizontal="left"/>
      <protection hidden="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
    <dxf>
      <font>
        <color auto="1"/>
      </font>
      <fill>
        <patternFill>
          <bgColor indexed="43"/>
        </patternFill>
      </fill>
    </dxf>
    <dxf>
      <font>
        <color auto="1"/>
      </font>
      <fill>
        <patternFill>
          <bgColor indexed="10"/>
        </patternFill>
      </fill>
    </dxf>
    <dxf>
      <font>
        <color auto="1"/>
      </font>
      <fill>
        <patternFill>
          <bgColor indexed="5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962025</xdr:colOff>
      <xdr:row>1</xdr:row>
      <xdr:rowOff>57150</xdr:rowOff>
    </xdr:from>
    <xdr:to>
      <xdr:col>2</xdr:col>
      <xdr:colOff>933450</xdr:colOff>
      <xdr:row>2</xdr:row>
      <xdr:rowOff>85725</xdr:rowOff>
    </xdr:to>
    <xdr:pic>
      <xdr:nvPicPr>
        <xdr:cNvPr id="1" name="Picture 2" descr="zicke1"/>
        <xdr:cNvPicPr preferRelativeResize="1">
          <a:picLocks noChangeAspect="1"/>
        </xdr:cNvPicPr>
      </xdr:nvPicPr>
      <xdr:blipFill>
        <a:blip r:embed="rId1"/>
        <a:stretch>
          <a:fillRect/>
        </a:stretch>
      </xdr:blipFill>
      <xdr:spPr>
        <a:xfrm>
          <a:off x="1724025" y="304800"/>
          <a:ext cx="1028700" cy="609600"/>
        </a:xfrm>
        <a:prstGeom prst="rect">
          <a:avLst/>
        </a:prstGeom>
        <a:noFill/>
        <a:ln w="9525" cmpd="sng">
          <a:noFill/>
        </a:ln>
      </xdr:spPr>
    </xdr:pic>
    <xdr:clientData/>
  </xdr:twoCellAnchor>
  <xdr:twoCellAnchor editAs="oneCell">
    <xdr:from>
      <xdr:col>2</xdr:col>
      <xdr:colOff>3914775</xdr:colOff>
      <xdr:row>1</xdr:row>
      <xdr:rowOff>19050</xdr:rowOff>
    </xdr:from>
    <xdr:to>
      <xdr:col>3</xdr:col>
      <xdr:colOff>190500</xdr:colOff>
      <xdr:row>2</xdr:row>
      <xdr:rowOff>47625</xdr:rowOff>
    </xdr:to>
    <xdr:pic>
      <xdr:nvPicPr>
        <xdr:cNvPr id="2" name="Picture 3" descr="zicke2"/>
        <xdr:cNvPicPr preferRelativeResize="1">
          <a:picLocks noChangeAspect="1"/>
        </xdr:cNvPicPr>
      </xdr:nvPicPr>
      <xdr:blipFill>
        <a:blip r:embed="rId2"/>
        <a:stretch>
          <a:fillRect/>
        </a:stretch>
      </xdr:blipFill>
      <xdr:spPr>
        <a:xfrm>
          <a:off x="5734050" y="266700"/>
          <a:ext cx="1028700" cy="609600"/>
        </a:xfrm>
        <a:prstGeom prst="rect">
          <a:avLst/>
        </a:prstGeom>
        <a:noFill/>
        <a:ln w="9525" cmpd="sng">
          <a:noFill/>
        </a:ln>
      </xdr:spPr>
    </xdr:pic>
    <xdr:clientData/>
  </xdr:twoCellAnchor>
  <xdr:twoCellAnchor editAs="oneCell">
    <xdr:from>
      <xdr:col>3</xdr:col>
      <xdr:colOff>19050</xdr:colOff>
      <xdr:row>2</xdr:row>
      <xdr:rowOff>9525</xdr:rowOff>
    </xdr:from>
    <xdr:to>
      <xdr:col>3</xdr:col>
      <xdr:colOff>1028700</xdr:colOff>
      <xdr:row>10</xdr:row>
      <xdr:rowOff>104775</xdr:rowOff>
    </xdr:to>
    <xdr:pic>
      <xdr:nvPicPr>
        <xdr:cNvPr id="3" name="Picture 4" descr="tarantula_02"/>
        <xdr:cNvPicPr preferRelativeResize="1">
          <a:picLocks noChangeAspect="1"/>
        </xdr:cNvPicPr>
      </xdr:nvPicPr>
      <xdr:blipFill>
        <a:blip r:embed="rId3"/>
        <a:stretch>
          <a:fillRect/>
        </a:stretch>
      </xdr:blipFill>
      <xdr:spPr>
        <a:xfrm>
          <a:off x="6591300" y="838200"/>
          <a:ext cx="1009650" cy="1438275"/>
        </a:xfrm>
        <a:prstGeom prst="rect">
          <a:avLst/>
        </a:prstGeom>
        <a:noFill/>
        <a:ln w="9525" cmpd="sng">
          <a:noFill/>
        </a:ln>
      </xdr:spPr>
    </xdr:pic>
    <xdr:clientData/>
  </xdr:twoCellAnchor>
  <xdr:twoCellAnchor editAs="oneCell">
    <xdr:from>
      <xdr:col>2</xdr:col>
      <xdr:colOff>2190750</xdr:colOff>
      <xdr:row>2</xdr:row>
      <xdr:rowOff>9525</xdr:rowOff>
    </xdr:from>
    <xdr:to>
      <xdr:col>3</xdr:col>
      <xdr:colOff>19050</xdr:colOff>
      <xdr:row>10</xdr:row>
      <xdr:rowOff>104775</xdr:rowOff>
    </xdr:to>
    <xdr:pic>
      <xdr:nvPicPr>
        <xdr:cNvPr id="4" name="Picture 5" descr="tarantula_01"/>
        <xdr:cNvPicPr preferRelativeResize="1">
          <a:picLocks noChangeAspect="1"/>
        </xdr:cNvPicPr>
      </xdr:nvPicPr>
      <xdr:blipFill>
        <a:blip r:embed="rId4"/>
        <a:stretch>
          <a:fillRect/>
        </a:stretch>
      </xdr:blipFill>
      <xdr:spPr>
        <a:xfrm>
          <a:off x="4010025" y="838200"/>
          <a:ext cx="2581275" cy="1438275"/>
        </a:xfrm>
        <a:prstGeom prst="rect">
          <a:avLst/>
        </a:prstGeom>
        <a:noFill/>
        <a:ln w="9525" cmpd="sng">
          <a:noFill/>
        </a:ln>
      </xdr:spPr>
    </xdr:pic>
    <xdr:clientData/>
  </xdr:twoCellAnchor>
  <xdr:twoCellAnchor editAs="oneCell">
    <xdr:from>
      <xdr:col>3</xdr:col>
      <xdr:colOff>9525</xdr:colOff>
      <xdr:row>9</xdr:row>
      <xdr:rowOff>104775</xdr:rowOff>
    </xdr:from>
    <xdr:to>
      <xdr:col>3</xdr:col>
      <xdr:colOff>1028700</xdr:colOff>
      <xdr:row>11</xdr:row>
      <xdr:rowOff>1047750</xdr:rowOff>
    </xdr:to>
    <xdr:pic>
      <xdr:nvPicPr>
        <xdr:cNvPr id="5" name="Picture 6" descr="tarantula_04"/>
        <xdr:cNvPicPr preferRelativeResize="1">
          <a:picLocks noChangeAspect="1"/>
        </xdr:cNvPicPr>
      </xdr:nvPicPr>
      <xdr:blipFill>
        <a:blip r:embed="rId5"/>
        <a:stretch>
          <a:fillRect/>
        </a:stretch>
      </xdr:blipFill>
      <xdr:spPr>
        <a:xfrm>
          <a:off x="6581775" y="2114550"/>
          <a:ext cx="10191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3">
    <tabColor indexed="43"/>
  </sheetPr>
  <dimension ref="B2:D19"/>
  <sheetViews>
    <sheetView showGridLines="0" showRowColHeaders="0" zoomScalePageLayoutView="0" workbookViewId="0" topLeftCell="A1">
      <selection activeCell="A1" sqref="A1"/>
    </sheetView>
  </sheetViews>
  <sheetFormatPr defaultColWidth="11.421875" defaultRowHeight="12.75"/>
  <cols>
    <col min="1" max="1" width="11.421875" style="13" customWidth="1"/>
    <col min="2" max="2" width="15.8515625" style="13" customWidth="1"/>
    <col min="3" max="3" width="71.28125" style="13" customWidth="1"/>
    <col min="4" max="4" width="17.00390625" style="13" customWidth="1"/>
    <col min="5" max="16384" width="11.421875" style="13" customWidth="1"/>
  </cols>
  <sheetData>
    <row r="1" ht="19.5" customHeight="1" thickBot="1"/>
    <row r="2" spans="2:4" ht="45.75" thickTop="1">
      <c r="B2" s="45"/>
      <c r="C2" s="46" t="s">
        <v>5</v>
      </c>
      <c r="D2" s="47"/>
    </row>
    <row r="3" spans="2:4" ht="16.5" customHeight="1">
      <c r="B3" s="48"/>
      <c r="C3" s="7"/>
      <c r="D3" s="49"/>
    </row>
    <row r="4" spans="2:4" ht="12.75">
      <c r="B4" s="48"/>
      <c r="C4" s="7"/>
      <c r="D4" s="49"/>
    </row>
    <row r="5" spans="2:4" ht="12.75">
      <c r="B5" s="48"/>
      <c r="C5" s="7"/>
      <c r="D5" s="49"/>
    </row>
    <row r="6" spans="2:4" ht="12.75">
      <c r="B6" s="48"/>
      <c r="C6" s="7"/>
      <c r="D6" s="49"/>
    </row>
    <row r="7" spans="2:4" ht="12.75">
      <c r="B7" s="48"/>
      <c r="C7" s="7"/>
      <c r="D7" s="49"/>
    </row>
    <row r="8" spans="2:4" ht="12.75">
      <c r="B8" s="48"/>
      <c r="C8" s="7"/>
      <c r="D8" s="49"/>
    </row>
    <row r="9" spans="2:4" ht="12.75">
      <c r="B9" s="48"/>
      <c r="C9" s="7"/>
      <c r="D9" s="49"/>
    </row>
    <row r="10" spans="2:4" ht="12.75">
      <c r="B10" s="48"/>
      <c r="C10" s="7"/>
      <c r="D10" s="49"/>
    </row>
    <row r="11" spans="2:4" ht="13.5" thickBot="1">
      <c r="B11" s="48"/>
      <c r="C11" s="7"/>
      <c r="D11" s="49"/>
    </row>
    <row r="12" spans="2:4" ht="84.75" customHeight="1" thickBot="1">
      <c r="B12" s="48"/>
      <c r="C12" s="43" t="s">
        <v>6</v>
      </c>
      <c r="D12" s="49"/>
    </row>
    <row r="13" spans="2:4" ht="13.5" thickBot="1">
      <c r="B13" s="48"/>
      <c r="C13" s="7"/>
      <c r="D13" s="49"/>
    </row>
    <row r="14" spans="2:4" ht="159" customHeight="1" thickBot="1">
      <c r="B14" s="48"/>
      <c r="C14" s="44" t="s">
        <v>7</v>
      </c>
      <c r="D14" s="49"/>
    </row>
    <row r="15" spans="2:4" ht="21.75" customHeight="1">
      <c r="B15" s="48"/>
      <c r="C15" s="7"/>
      <c r="D15" s="49"/>
    </row>
    <row r="16" spans="2:4" ht="12.75">
      <c r="B16" s="48"/>
      <c r="C16" s="7"/>
      <c r="D16" s="49"/>
    </row>
    <row r="17" spans="2:4" ht="13.5" thickBot="1">
      <c r="B17" s="50"/>
      <c r="C17" s="51"/>
      <c r="D17" s="52"/>
    </row>
    <row r="18" ht="13.5" thickTop="1">
      <c r="C18" s="53" t="s">
        <v>4</v>
      </c>
    </row>
    <row r="19" ht="12.75">
      <c r="C19" s="53" t="s">
        <v>8</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1">
    <tabColor indexed="57"/>
  </sheetPr>
  <dimension ref="A1:K139"/>
  <sheetViews>
    <sheetView showGridLines="0" showRowColHeaders="0" tabSelected="1" zoomScalePageLayoutView="0" workbookViewId="0" topLeftCell="A1">
      <pane ySplit="4" topLeftCell="A133" activePane="bottomLeft" state="frozen"/>
      <selection pane="topLeft" activeCell="D22" sqref="D22"/>
      <selection pane="bottomLeft" activeCell="C136" sqref="C136"/>
    </sheetView>
  </sheetViews>
  <sheetFormatPr defaultColWidth="11.421875" defaultRowHeight="12.75"/>
  <cols>
    <col min="1" max="1" width="5.7109375" style="4" customWidth="1"/>
    <col min="2" max="2" width="5.7109375" style="5" customWidth="1"/>
    <col min="3" max="3" width="38.28125" style="4" customWidth="1"/>
    <col min="4" max="4" width="1.7109375" style="6" customWidth="1"/>
    <col min="5" max="5" width="5.7109375" style="5" customWidth="1"/>
    <col min="6" max="6" width="38.28125" style="4" customWidth="1"/>
    <col min="7" max="7" width="1.7109375" style="6" customWidth="1"/>
    <col min="8" max="8" width="5.7109375" style="5" customWidth="1"/>
    <col min="9" max="9" width="38.28125" style="4" customWidth="1"/>
    <col min="10" max="10" width="5.7109375" style="6" customWidth="1"/>
    <col min="11" max="16384" width="11.421875" style="4" customWidth="1"/>
  </cols>
  <sheetData>
    <row r="1" spans="1:11" s="1" customFormat="1" ht="54.75">
      <c r="A1" s="12"/>
      <c r="B1" s="17"/>
      <c r="C1" s="56" t="s">
        <v>36</v>
      </c>
      <c r="D1" s="18"/>
      <c r="E1" s="19"/>
      <c r="F1" s="34" t="s">
        <v>1</v>
      </c>
      <c r="G1" s="18"/>
      <c r="H1" s="41">
        <f>SUM(H2:H4)</f>
        <v>99</v>
      </c>
      <c r="I1" s="35"/>
      <c r="J1" s="18"/>
      <c r="K1" s="11"/>
    </row>
    <row r="2" spans="1:11" s="1" customFormat="1" ht="12.75">
      <c r="A2" s="12"/>
      <c r="B2" s="20"/>
      <c r="C2" s="21"/>
      <c r="D2" s="22"/>
      <c r="E2" s="23"/>
      <c r="F2" s="36" t="s">
        <v>0</v>
      </c>
      <c r="G2" s="22"/>
      <c r="H2" s="23">
        <f>COUNTIF($D:$D,0)+COUNTIF($G:$G,0)+COUNTIF($J:$J,0)</f>
        <v>99</v>
      </c>
      <c r="I2" s="2"/>
      <c r="J2" s="22"/>
      <c r="K2" s="11"/>
    </row>
    <row r="3" spans="1:11" s="1" customFormat="1" ht="12.75">
      <c r="A3" s="12"/>
      <c r="B3" s="24"/>
      <c r="C3" s="21"/>
      <c r="D3" s="25"/>
      <c r="E3" s="26"/>
      <c r="F3" s="36" t="s">
        <v>2</v>
      </c>
      <c r="G3" s="25"/>
      <c r="H3" s="26">
        <f>COUNTIF($D:$D,1)+COUNTIF($G:$G,1)+COUNTIF($J:$J,1)</f>
        <v>0</v>
      </c>
      <c r="I3" s="37"/>
      <c r="J3" s="25"/>
      <c r="K3" s="11"/>
    </row>
    <row r="4" spans="1:11" s="33" customFormat="1" ht="12.75">
      <c r="A4" s="31"/>
      <c r="B4" s="27"/>
      <c r="C4" s="28"/>
      <c r="D4" s="29"/>
      <c r="E4" s="30"/>
      <c r="F4" s="38" t="s">
        <v>3</v>
      </c>
      <c r="G4" s="29"/>
      <c r="H4" s="30">
        <f>COUNTIF($D:$D,2)+COUNTIF($G:$G,2)+COUNTIF($J:$J,2)</f>
        <v>0</v>
      </c>
      <c r="I4" s="39"/>
      <c r="J4" s="40"/>
      <c r="K4" s="32"/>
    </row>
    <row r="5" spans="1:11" s="1" customFormat="1" ht="12.75">
      <c r="A5" s="12"/>
      <c r="B5" s="14"/>
      <c r="C5" s="15"/>
      <c r="D5" s="16"/>
      <c r="E5" s="14"/>
      <c r="F5" s="15"/>
      <c r="G5" s="16"/>
      <c r="H5" s="14"/>
      <c r="I5" s="15"/>
      <c r="J5" s="16"/>
      <c r="K5" s="11"/>
    </row>
    <row r="6" spans="1:11" s="1" customFormat="1" ht="132" customHeight="1">
      <c r="A6" s="12"/>
      <c r="B6" s="14">
        <v>1</v>
      </c>
      <c r="C6" s="55" t="s">
        <v>9</v>
      </c>
      <c r="D6" s="16"/>
      <c r="E6" s="14">
        <f>B6+1</f>
        <v>2</v>
      </c>
      <c r="F6" s="55" t="s">
        <v>10</v>
      </c>
      <c r="G6" s="16"/>
      <c r="H6" s="14">
        <f>B6+2</f>
        <v>3</v>
      </c>
      <c r="I6" s="55" t="s">
        <v>11</v>
      </c>
      <c r="J6" s="54"/>
      <c r="K6" s="11"/>
    </row>
    <row r="7" spans="1:11" s="1" customFormat="1" ht="13.5" thickBot="1">
      <c r="A7" s="12"/>
      <c r="B7" s="14"/>
      <c r="C7" s="3" t="str">
        <f>IF(D8=1,"Richtig",IF(C8&lt;&gt;"","Falsch","noch nicht gelöst"))</f>
        <v>noch nicht gelöst</v>
      </c>
      <c r="D7" s="16"/>
      <c r="E7" s="14"/>
      <c r="F7" s="3" t="str">
        <f>IF(G8=1,"Richtig",IF(F8&lt;&gt;"","Falsch","noch nicht gelöst"))</f>
        <v>noch nicht gelöst</v>
      </c>
      <c r="G7" s="16"/>
      <c r="H7" s="14"/>
      <c r="I7" s="3" t="str">
        <f>IF(J8=1,"Richtig",IF(I8&lt;&gt;"","Falsch","noch nicht gelöst"))</f>
        <v>noch nicht gelöst</v>
      </c>
      <c r="J7" s="54"/>
      <c r="K7" s="11"/>
    </row>
    <row r="8" spans="1:11" s="1" customFormat="1" ht="13.5" thickBot="1">
      <c r="A8" s="12"/>
      <c r="B8" s="14"/>
      <c r="C8" s="42"/>
      <c r="D8" s="16">
        <f>IF(C8&lt;&gt;"",IF(OR(LOWER(C8)=LOWER("Robin Hood - Helden in Strumpfhosen"),LOWER(C8)=LOWER("Men in tights")),1,2),0)</f>
        <v>0</v>
      </c>
      <c r="E8" s="14"/>
      <c r="F8" s="42"/>
      <c r="G8" s="16">
        <f>IF(F8&lt;&gt;"",IF(OR(LOWER(F8)=LOWER("Verrückt nach Mary"),LOWER(F8)=LOWER("There's Something About Mary")),1,2),0)</f>
        <v>0</v>
      </c>
      <c r="H8" s="14"/>
      <c r="I8" s="42"/>
      <c r="J8" s="54">
        <f>IF(I8&lt;&gt;"",IF(OR(LOWER(I8)=LOWER("Kevin - allein zu Haus"),LOWER(I8)=LOWER("Home alone")),1,2),0)</f>
        <v>0</v>
      </c>
      <c r="K8" s="11"/>
    </row>
    <row r="9" spans="1:11" s="1" customFormat="1" ht="12.75">
      <c r="A9" s="12"/>
      <c r="B9" s="14"/>
      <c r="C9" s="15"/>
      <c r="D9" s="16"/>
      <c r="E9" s="14"/>
      <c r="F9" s="15"/>
      <c r="G9" s="16"/>
      <c r="H9" s="14"/>
      <c r="I9" s="15"/>
      <c r="J9" s="54"/>
      <c r="K9" s="11"/>
    </row>
    <row r="10" spans="1:11" s="1" customFormat="1" ht="132" customHeight="1">
      <c r="A10" s="12"/>
      <c r="B10" s="14">
        <f>B6+3</f>
        <v>4</v>
      </c>
      <c r="C10" s="55" t="s">
        <v>12</v>
      </c>
      <c r="D10" s="16"/>
      <c r="E10" s="14">
        <f>E6+3</f>
        <v>5</v>
      </c>
      <c r="F10" s="55" t="s">
        <v>13</v>
      </c>
      <c r="G10" s="16"/>
      <c r="H10" s="14">
        <f>H6+3</f>
        <v>6</v>
      </c>
      <c r="I10" s="55" t="s">
        <v>14</v>
      </c>
      <c r="J10" s="54"/>
      <c r="K10" s="11"/>
    </row>
    <row r="11" spans="1:11" s="1" customFormat="1" ht="13.5" thickBot="1">
      <c r="A11" s="12"/>
      <c r="B11" s="14"/>
      <c r="C11" s="3" t="str">
        <f>IF(D12=1,"Richtig",IF(C12&lt;&gt;"","Falsch","noch nicht gelöst"))</f>
        <v>noch nicht gelöst</v>
      </c>
      <c r="D11" s="16"/>
      <c r="E11" s="14"/>
      <c r="F11" s="3" t="str">
        <f>IF(G12=1,"Richtig",IF(F12&lt;&gt;"","Falsch","noch nicht gelöst"))</f>
        <v>noch nicht gelöst</v>
      </c>
      <c r="G11" s="16"/>
      <c r="H11" s="14"/>
      <c r="I11" s="3" t="str">
        <f>IF(J12=1,"Richtig",IF(I12&lt;&gt;"","Falsch","noch nicht gelöst"))</f>
        <v>noch nicht gelöst</v>
      </c>
      <c r="J11" s="54"/>
      <c r="K11" s="11"/>
    </row>
    <row r="12" spans="1:11" s="1" customFormat="1" ht="13.5" thickBot="1">
      <c r="A12" s="12"/>
      <c r="B12" s="14"/>
      <c r="C12" s="42"/>
      <c r="D12" s="16">
        <f>IF(C12&lt;&gt;"",IF(OR(LOWER(C12)=LOWER("Der Tod steht ihr gut"),LOWER(C12)=LOWER("Death becomes her")),1,2),0)</f>
        <v>0</v>
      </c>
      <c r="E12" s="14"/>
      <c r="F12" s="42"/>
      <c r="G12" s="16">
        <f>IF(F12&lt;&gt;"",IF(OR(LOWER(F12)=LOWER("Ghostbusters")),1,2),0)</f>
        <v>0</v>
      </c>
      <c r="H12" s="14"/>
      <c r="I12" s="42"/>
      <c r="J12" s="54">
        <f>IF(I12&lt;&gt;"",IF(OR(LOWER(I12)=LOWER("Auf der Jagd nach dem grünen Diamanten"),LOWER(I12)=LOWER("Romancing the stone")),1,2),0)</f>
        <v>0</v>
      </c>
      <c r="K12" s="11"/>
    </row>
    <row r="13" spans="1:11" s="1" customFormat="1" ht="12.75">
      <c r="A13" s="12"/>
      <c r="B13" s="14"/>
      <c r="C13" s="15"/>
      <c r="D13" s="16"/>
      <c r="E13" s="14"/>
      <c r="F13" s="15"/>
      <c r="G13" s="16"/>
      <c r="H13" s="14"/>
      <c r="I13" s="15"/>
      <c r="J13" s="54"/>
      <c r="K13" s="11"/>
    </row>
    <row r="14" spans="1:11" s="1" customFormat="1" ht="132" customHeight="1">
      <c r="A14" s="12"/>
      <c r="B14" s="14">
        <f>B10+3</f>
        <v>7</v>
      </c>
      <c r="C14" s="55" t="s">
        <v>15</v>
      </c>
      <c r="D14" s="16"/>
      <c r="E14" s="14">
        <f>E10+3</f>
        <v>8</v>
      </c>
      <c r="F14" s="55" t="s">
        <v>16</v>
      </c>
      <c r="G14" s="16"/>
      <c r="H14" s="14">
        <f>H10+3</f>
        <v>9</v>
      </c>
      <c r="I14" s="55" t="s">
        <v>17</v>
      </c>
      <c r="J14" s="54"/>
      <c r="K14" s="11"/>
    </row>
    <row r="15" spans="1:11" s="1" customFormat="1" ht="13.5" thickBot="1">
      <c r="A15" s="12"/>
      <c r="B15" s="14"/>
      <c r="C15" s="3" t="str">
        <f>IF(D16=1,"Richtig",IF(C16&lt;&gt;"","Falsch","noch nicht gelöst"))</f>
        <v>noch nicht gelöst</v>
      </c>
      <c r="D15" s="16"/>
      <c r="E15" s="14"/>
      <c r="F15" s="3" t="str">
        <f>IF(G16=1,"Richtig",IF(F16&lt;&gt;"","Falsch","noch nicht gelöst"))</f>
        <v>noch nicht gelöst</v>
      </c>
      <c r="G15" s="16"/>
      <c r="H15" s="14"/>
      <c r="I15" s="3" t="str">
        <f>IF(J16=1,"Richtig",IF(I16&lt;&gt;"","Falsch","noch nicht gelöst"))</f>
        <v>noch nicht gelöst</v>
      </c>
      <c r="J15" s="54"/>
      <c r="K15" s="11"/>
    </row>
    <row r="16" spans="1:11" s="1" customFormat="1" ht="13.5" thickBot="1">
      <c r="A16" s="12"/>
      <c r="B16" s="14"/>
      <c r="C16" s="42"/>
      <c r="D16" s="16">
        <f>IF(C16&lt;&gt;"",IF(OR(LOWER(C16)=LOWER("Hot Shots! 2"),LOWER(C16)=LOWER("Hot Shots! Part Deux"),LOWER(C16)=LOWER("Hot Shots! Der zweite Versuch"),LOWER(C16)=LOWER("Hot Shots 2")),1,2),0)</f>
        <v>0</v>
      </c>
      <c r="E16" s="14"/>
      <c r="F16" s="42"/>
      <c r="G16" s="16">
        <f>IF(F16&lt;&gt;"",IF(OR(LOWER(F16)=LOWER("Hangover")),1,2),0)</f>
        <v>0</v>
      </c>
      <c r="H16" s="14"/>
      <c r="I16" s="42"/>
      <c r="J16" s="54">
        <f>IF(I16&lt;&gt;"",IF(OR(LOWER(I16)=LOWER("Verlockende Falle"),LOWER(I16)=LOWER("Entrapment")),1,2),0)</f>
        <v>0</v>
      </c>
      <c r="K16" s="11"/>
    </row>
    <row r="17" spans="1:11" s="1" customFormat="1" ht="12.75">
      <c r="A17" s="12"/>
      <c r="B17" s="14"/>
      <c r="C17" s="15"/>
      <c r="D17" s="16"/>
      <c r="E17" s="14"/>
      <c r="F17" s="15"/>
      <c r="G17" s="16"/>
      <c r="H17" s="14"/>
      <c r="I17" s="15"/>
      <c r="J17" s="54"/>
      <c r="K17" s="11"/>
    </row>
    <row r="18" spans="1:11" s="1" customFormat="1" ht="132" customHeight="1">
      <c r="A18" s="12"/>
      <c r="B18" s="14">
        <f>B14+3</f>
        <v>10</v>
      </c>
      <c r="C18" s="55" t="s">
        <v>107</v>
      </c>
      <c r="D18" s="16"/>
      <c r="E18" s="14">
        <f>E14+3</f>
        <v>11</v>
      </c>
      <c r="F18" s="55" t="s">
        <v>18</v>
      </c>
      <c r="G18" s="16"/>
      <c r="H18" s="14">
        <f>H14+3</f>
        <v>12</v>
      </c>
      <c r="I18" s="55" t="s">
        <v>19</v>
      </c>
      <c r="J18" s="54"/>
      <c r="K18" s="11"/>
    </row>
    <row r="19" spans="1:11" s="1" customFormat="1" ht="13.5" thickBot="1">
      <c r="A19" s="12"/>
      <c r="B19" s="14"/>
      <c r="C19" s="3" t="str">
        <f>IF(D20=1,"Richtig",IF(C20&lt;&gt;"","Falsch","noch nicht gelöst"))</f>
        <v>noch nicht gelöst</v>
      </c>
      <c r="D19" s="16"/>
      <c r="E19" s="14"/>
      <c r="F19" s="3" t="str">
        <f>IF(G20=1,"Richtig",IF(F20&lt;&gt;"","Falsch","noch nicht gelöst"))</f>
        <v>noch nicht gelöst</v>
      </c>
      <c r="G19" s="16"/>
      <c r="H19" s="14"/>
      <c r="I19" s="3" t="str">
        <f>IF(J20=1,"Richtig",IF(I20&lt;&gt;"","Falsch","noch nicht gelöst"))</f>
        <v>noch nicht gelöst</v>
      </c>
      <c r="J19" s="54"/>
      <c r="K19" s="11"/>
    </row>
    <row r="20" spans="1:11" s="1" customFormat="1" ht="13.5" thickBot="1">
      <c r="A20" s="12"/>
      <c r="B20" s="14"/>
      <c r="C20" s="42"/>
      <c r="D20" s="16">
        <f>IF(C20&lt;&gt;"",IF(OR(LOWER(C20)=LOWER("Die Mumie"),LOWER(C20)=LOWER("The Mummy")),1,2),0)</f>
        <v>0</v>
      </c>
      <c r="E20" s="14"/>
      <c r="F20" s="42"/>
      <c r="G20" s="16">
        <f>IF(F20&lt;&gt;"",IF(OR(LOWER(F20)=LOWER("Men in Black")),1,2),0)</f>
        <v>0</v>
      </c>
      <c r="H20" s="14"/>
      <c r="I20" s="42"/>
      <c r="J20" s="54">
        <f>IF(I20&lt;&gt;"",IF(OR(LOWER(I20)=LOWER("My fair Lady")),1,2),0)</f>
        <v>0</v>
      </c>
      <c r="K20" s="11"/>
    </row>
    <row r="21" spans="1:11" s="1" customFormat="1" ht="12.75">
      <c r="A21" s="12"/>
      <c r="B21" s="14"/>
      <c r="C21" s="15"/>
      <c r="D21" s="16"/>
      <c r="E21" s="14"/>
      <c r="F21" s="15"/>
      <c r="G21" s="16"/>
      <c r="H21" s="14"/>
      <c r="I21" s="15"/>
      <c r="J21" s="54"/>
      <c r="K21" s="11"/>
    </row>
    <row r="22" spans="1:11" s="1" customFormat="1" ht="132" customHeight="1">
      <c r="A22" s="12"/>
      <c r="B22" s="14">
        <f>B18+3</f>
        <v>13</v>
      </c>
      <c r="C22" s="55" t="s">
        <v>20</v>
      </c>
      <c r="D22" s="16"/>
      <c r="E22" s="14">
        <f>E18+3</f>
        <v>14</v>
      </c>
      <c r="F22" s="55" t="s">
        <v>21</v>
      </c>
      <c r="G22" s="16"/>
      <c r="H22" s="14">
        <f>H18+3</f>
        <v>15</v>
      </c>
      <c r="I22" s="55" t="s">
        <v>22</v>
      </c>
      <c r="J22" s="54"/>
      <c r="K22" s="11"/>
    </row>
    <row r="23" spans="1:11" s="1" customFormat="1" ht="13.5" thickBot="1">
      <c r="A23" s="12"/>
      <c r="B23" s="14"/>
      <c r="C23" s="3" t="str">
        <f>IF(D24=1,"Richtig",IF(C24&lt;&gt;"","Falsch","noch nicht gelöst"))</f>
        <v>noch nicht gelöst</v>
      </c>
      <c r="D23" s="16"/>
      <c r="E23" s="14"/>
      <c r="F23" s="3" t="str">
        <f>IF(G24=1,"Richtig",IF(F24&lt;&gt;"","Falsch","noch nicht gelöst"))</f>
        <v>noch nicht gelöst</v>
      </c>
      <c r="G23" s="16"/>
      <c r="H23" s="14"/>
      <c r="I23" s="3" t="str">
        <f>IF(J24=1,"Richtig",IF(I24&lt;&gt;"","Falsch","noch nicht gelöst"))</f>
        <v>noch nicht gelöst</v>
      </c>
      <c r="J23" s="54"/>
      <c r="K23" s="11"/>
    </row>
    <row r="24" spans="1:11" s="1" customFormat="1" ht="13.5" thickBot="1">
      <c r="A24" s="12"/>
      <c r="B24" s="14"/>
      <c r="C24" s="42"/>
      <c r="D24" s="16">
        <f>IF(C24&lt;&gt;"",IF(OR(LOWER(C24)=LOWER("Terminator"),LOWER(C24)=LOWER("The Terminator"),LOWER(C24)=LOWER("The Terminator 2"),LOWER(C24)=LOWER("Terminator 2")),1,2),0)</f>
        <v>0</v>
      </c>
      <c r="E24" s="14"/>
      <c r="F24" s="42"/>
      <c r="G24" s="16">
        <f>IF(F24&lt;&gt;"",IF(OR(LOWER(F24)=LOWER("Highlander")),1,2),0)</f>
        <v>0</v>
      </c>
      <c r="H24" s="14"/>
      <c r="I24" s="42"/>
      <c r="J24" s="54">
        <f>IF(I24&lt;&gt;"",IF(OR(LOWER(I24)=LOWER("Password: Swordfish"),LOWER(I24)=LOWER("Passwort: Swordfish"),LOWER(I24)=LOWER("Swordfish ")),1,2),0)</f>
        <v>0</v>
      </c>
      <c r="K24" s="11"/>
    </row>
    <row r="25" spans="1:11" s="1" customFormat="1" ht="12.75">
      <c r="A25" s="12"/>
      <c r="B25" s="14"/>
      <c r="C25" s="15"/>
      <c r="D25" s="16"/>
      <c r="E25" s="14"/>
      <c r="F25" s="15"/>
      <c r="G25" s="16"/>
      <c r="H25" s="14"/>
      <c r="I25" s="15"/>
      <c r="J25" s="54"/>
      <c r="K25" s="11"/>
    </row>
    <row r="26" spans="1:11" s="1" customFormat="1" ht="132" customHeight="1">
      <c r="A26" s="12"/>
      <c r="B26" s="14">
        <f>B22+3</f>
        <v>16</v>
      </c>
      <c r="C26" s="55" t="s">
        <v>23</v>
      </c>
      <c r="D26" s="16"/>
      <c r="E26" s="14">
        <f>E22+3</f>
        <v>17</v>
      </c>
      <c r="F26" s="55" t="s">
        <v>24</v>
      </c>
      <c r="G26" s="16"/>
      <c r="H26" s="14">
        <f>H22+3</f>
        <v>18</v>
      </c>
      <c r="I26" s="55" t="s">
        <v>25</v>
      </c>
      <c r="J26" s="54"/>
      <c r="K26" s="11"/>
    </row>
    <row r="27" spans="1:11" s="1" customFormat="1" ht="13.5" thickBot="1">
      <c r="A27" s="12"/>
      <c r="B27" s="14"/>
      <c r="C27" s="3" t="str">
        <f>IF(D28=1,"Richtig",IF(C28&lt;&gt;"","Falsch","noch nicht gelöst"))</f>
        <v>noch nicht gelöst</v>
      </c>
      <c r="D27" s="16"/>
      <c r="E27" s="14"/>
      <c r="F27" s="3" t="str">
        <f>IF(G28=1,"Richtig",IF(F28&lt;&gt;"","Falsch","noch nicht gelöst"))</f>
        <v>noch nicht gelöst</v>
      </c>
      <c r="G27" s="16"/>
      <c r="H27" s="14"/>
      <c r="I27" s="3" t="str">
        <f>IF(J28=1,"Richtig",IF(I28&lt;&gt;"","Falsch","noch nicht gelöst"))</f>
        <v>noch nicht gelöst</v>
      </c>
      <c r="J27" s="54"/>
      <c r="K27" s="11"/>
    </row>
    <row r="28" spans="1:11" s="1" customFormat="1" ht="13.5" thickBot="1">
      <c r="A28" s="12"/>
      <c r="B28" s="14"/>
      <c r="C28" s="42"/>
      <c r="D28" s="16">
        <f>IF(C28&lt;&gt;"",IF(OR(LOWER(C28)=LOWER("Two and a half Men"),LOWER(C28)=LOWER("Mein cooler Onkel Charlie")),1,2),0)</f>
        <v>0</v>
      </c>
      <c r="E28" s="14"/>
      <c r="F28" s="42"/>
      <c r="G28" s="16">
        <f>IF(F28&lt;&gt;"",IF(OR(LOWER(F28)=LOWER("Titanic")),1,2),0)</f>
        <v>0</v>
      </c>
      <c r="H28" s="14"/>
      <c r="I28" s="42"/>
      <c r="J28" s="54">
        <f>IF(I28&lt;&gt;"",IF(OR(LOWER(I28)=LOWER("Keinohrhasen")),1,2),0)</f>
        <v>0</v>
      </c>
      <c r="K28" s="11"/>
    </row>
    <row r="29" spans="1:11" s="1" customFormat="1" ht="12.75">
      <c r="A29" s="12"/>
      <c r="B29" s="14"/>
      <c r="C29" s="15"/>
      <c r="D29" s="16"/>
      <c r="E29" s="14"/>
      <c r="F29" s="15"/>
      <c r="G29" s="16"/>
      <c r="H29" s="14"/>
      <c r="I29" s="15"/>
      <c r="J29" s="54"/>
      <c r="K29" s="11"/>
    </row>
    <row r="30" spans="1:11" s="1" customFormat="1" ht="132" customHeight="1">
      <c r="A30" s="12"/>
      <c r="B30" s="14">
        <f>B26+3</f>
        <v>19</v>
      </c>
      <c r="C30" s="55" t="s">
        <v>26</v>
      </c>
      <c r="D30" s="16"/>
      <c r="E30" s="14">
        <f>E26+3</f>
        <v>20</v>
      </c>
      <c r="F30" s="55" t="s">
        <v>27</v>
      </c>
      <c r="G30" s="16"/>
      <c r="H30" s="14">
        <f>H26+3</f>
        <v>21</v>
      </c>
      <c r="I30" s="55" t="s">
        <v>28</v>
      </c>
      <c r="J30" s="54"/>
      <c r="K30" s="11"/>
    </row>
    <row r="31" spans="1:11" s="1" customFormat="1" ht="13.5" thickBot="1">
      <c r="A31" s="12"/>
      <c r="B31" s="14"/>
      <c r="C31" s="3" t="str">
        <f>IF(D32=1,"Richtig",IF(C32&lt;&gt;"","Falsch","noch nicht gelöst"))</f>
        <v>noch nicht gelöst</v>
      </c>
      <c r="D31" s="16"/>
      <c r="E31" s="14"/>
      <c r="F31" s="3" t="str">
        <f>IF(G32=1,"Richtig",IF(F32&lt;&gt;"","Falsch","noch nicht gelöst"))</f>
        <v>noch nicht gelöst</v>
      </c>
      <c r="G31" s="16"/>
      <c r="H31" s="14"/>
      <c r="I31" s="3" t="str">
        <f>IF(J32=1,"Richtig",IF(I32&lt;&gt;"","Falsch","noch nicht gelöst"))</f>
        <v>noch nicht gelöst</v>
      </c>
      <c r="J31" s="54"/>
      <c r="K31" s="11"/>
    </row>
    <row r="32" spans="1:11" s="1" customFormat="1" ht="13.5" thickBot="1">
      <c r="A32" s="12"/>
      <c r="B32" s="14"/>
      <c r="C32" s="42"/>
      <c r="D32" s="16">
        <f>IF(C32&lt;&gt;"",IF(OR(LOWER(C32)=LOWER("Die Reifeprüfung"),LOWER(C32)=LOWER("The Graduate")),1,2),0)</f>
        <v>0</v>
      </c>
      <c r="E32" s="14"/>
      <c r="F32" s="42"/>
      <c r="G32" s="16">
        <f>IF(F32&lt;&gt;"",IF(OR(LOWER(F32)=LOWER("Pretty Woman")),1,2),0)</f>
        <v>0</v>
      </c>
      <c r="H32" s="14"/>
      <c r="I32" s="42"/>
      <c r="J32" s="54">
        <f>IF(I32&lt;&gt;"",IF(OR(LOWER(I32)=LOWER("Und täglich grüßt das Murmeltier"),LOWER(I32)=LOWER("Groundhog Day"),LOWER(I32)=LOWER("…und täglich grüßt das Murmeltier")),1,2),0)</f>
        <v>0</v>
      </c>
      <c r="K32" s="11"/>
    </row>
    <row r="33" spans="1:11" s="1" customFormat="1" ht="12.75">
      <c r="A33" s="12"/>
      <c r="B33" s="14"/>
      <c r="C33" s="15"/>
      <c r="D33" s="16"/>
      <c r="E33" s="14"/>
      <c r="F33" s="15"/>
      <c r="G33" s="16"/>
      <c r="H33" s="14"/>
      <c r="I33" s="15"/>
      <c r="J33" s="54"/>
      <c r="K33" s="11"/>
    </row>
    <row r="34" spans="1:11" s="1" customFormat="1" ht="132" customHeight="1">
      <c r="A34" s="12"/>
      <c r="B34" s="14">
        <f>B30+3</f>
        <v>22</v>
      </c>
      <c r="C34" s="55" t="s">
        <v>29</v>
      </c>
      <c r="D34" s="16"/>
      <c r="E34" s="14">
        <f>E30+3</f>
        <v>23</v>
      </c>
      <c r="F34" s="55" t="s">
        <v>30</v>
      </c>
      <c r="G34" s="16"/>
      <c r="H34" s="14">
        <f>H30+3</f>
        <v>24</v>
      </c>
      <c r="I34" s="55" t="s">
        <v>31</v>
      </c>
      <c r="J34" s="54"/>
      <c r="K34" s="11"/>
    </row>
    <row r="35" spans="1:11" s="1" customFormat="1" ht="13.5" thickBot="1">
      <c r="A35" s="12"/>
      <c r="B35" s="14"/>
      <c r="C35" s="3" t="str">
        <f>IF(D36=1,"Richtig",IF(C36&lt;&gt;"","Falsch","noch nicht gelöst"))</f>
        <v>noch nicht gelöst</v>
      </c>
      <c r="D35" s="16"/>
      <c r="E35" s="14"/>
      <c r="F35" s="3" t="str">
        <f>IF(G36=1,"Richtig",IF(F36&lt;&gt;"","Falsch","noch nicht gelöst"))</f>
        <v>noch nicht gelöst</v>
      </c>
      <c r="G35" s="16"/>
      <c r="H35" s="14"/>
      <c r="I35" s="3" t="str">
        <f>IF(J36=1,"Richtig",IF(I36&lt;&gt;"","Falsch","noch nicht gelöst"))</f>
        <v>noch nicht gelöst</v>
      </c>
      <c r="J35" s="54"/>
      <c r="K35" s="11"/>
    </row>
    <row r="36" spans="1:11" s="1" customFormat="1" ht="13.5" thickBot="1">
      <c r="A36" s="12"/>
      <c r="B36" s="14"/>
      <c r="C36" s="42"/>
      <c r="D36" s="16">
        <f>IF(C36&lt;&gt;"",IF(OR(LOWER(C36)=LOWER("Raumschiff Enterprise"),LOWER(C36)=LOWER("Star Trek")),1,2),0)</f>
        <v>0</v>
      </c>
      <c r="E36" s="14"/>
      <c r="F36" s="42"/>
      <c r="G36" s="16">
        <f>IF(F36&lt;&gt;"",IF(OR(LOWER(F36)=LOWER("The Simpsons"),LOWER(F36)=LOWER("Die Simpsons")),1,2),0)</f>
        <v>0</v>
      </c>
      <c r="H36" s="14"/>
      <c r="I36" s="42"/>
      <c r="J36" s="54">
        <f>IF(I36&lt;&gt;"",IF(OR(LOWER(I36)=LOWER("Ziemlich beste Freunde"),LOWER(I36)=LOWER("The Intouchables"),LOWER(I36)=LOWER("Intouchables")),1,2),0)</f>
        <v>0</v>
      </c>
      <c r="K36" s="11"/>
    </row>
    <row r="37" spans="1:11" s="1" customFormat="1" ht="12.75">
      <c r="A37" s="12"/>
      <c r="B37" s="14"/>
      <c r="C37" s="15"/>
      <c r="D37" s="16"/>
      <c r="E37" s="14"/>
      <c r="F37" s="15"/>
      <c r="G37" s="16"/>
      <c r="H37" s="14"/>
      <c r="I37" s="15"/>
      <c r="J37" s="54"/>
      <c r="K37" s="11"/>
    </row>
    <row r="38" spans="1:11" s="1" customFormat="1" ht="132" customHeight="1">
      <c r="A38" s="12"/>
      <c r="B38" s="14">
        <f>B34+3</f>
        <v>25</v>
      </c>
      <c r="C38" s="55" t="s">
        <v>32</v>
      </c>
      <c r="D38" s="16"/>
      <c r="E38" s="14">
        <f>E34+3</f>
        <v>26</v>
      </c>
      <c r="F38" s="55" t="s">
        <v>33</v>
      </c>
      <c r="G38" s="16"/>
      <c r="H38" s="14">
        <f>H34+3</f>
        <v>27</v>
      </c>
      <c r="I38" s="55" t="s">
        <v>34</v>
      </c>
      <c r="J38" s="54"/>
      <c r="K38" s="11"/>
    </row>
    <row r="39" spans="1:11" s="1" customFormat="1" ht="13.5" thickBot="1">
      <c r="A39" s="12"/>
      <c r="B39" s="14"/>
      <c r="C39" s="3" t="str">
        <f>IF(D40=1,"Richtig",IF(C40&lt;&gt;"","Falsch","noch nicht gelöst"))</f>
        <v>noch nicht gelöst</v>
      </c>
      <c r="D39" s="16"/>
      <c r="E39" s="14"/>
      <c r="F39" s="3" t="str">
        <f>IF(G40=1,"Richtig",IF(F40&lt;&gt;"","Falsch","noch nicht gelöst"))</f>
        <v>noch nicht gelöst</v>
      </c>
      <c r="G39" s="16"/>
      <c r="H39" s="14"/>
      <c r="I39" s="3" t="str">
        <f>IF(J40=1,"Richtig",IF(I40&lt;&gt;"","Falsch","noch nicht gelöst"))</f>
        <v>noch nicht gelöst</v>
      </c>
      <c r="J39" s="54"/>
      <c r="K39" s="11"/>
    </row>
    <row r="40" spans="1:11" s="1" customFormat="1" ht="13.5" thickBot="1">
      <c r="A40" s="12"/>
      <c r="B40" s="14"/>
      <c r="C40" s="42"/>
      <c r="D40" s="16">
        <f>IF(C40&lt;&gt;"",IF(OR(LOWER(C40)=LOWER("Unternehmen Petticoat"),LOWER(C40)=LOWER("Operation Petticoat")),1,2),0)</f>
        <v>0</v>
      </c>
      <c r="E40" s="14"/>
      <c r="F40" s="42"/>
      <c r="G40" s="16">
        <f>IF(F40&lt;&gt;"",IF(OR(LOWER(F40)=LOWER("Der weiße Hai"),LOWER(F40)=LOWER("Jaws")),1,2),0)</f>
        <v>0</v>
      </c>
      <c r="H40" s="14"/>
      <c r="I40" s="42"/>
      <c r="J40" s="54">
        <f>IF(I40&lt;&gt;"",IF(OR(LOWER(I40)=LOWER("Dr. House")),1,2),0)</f>
        <v>0</v>
      </c>
      <c r="K40" s="11"/>
    </row>
    <row r="41" spans="1:11" s="1" customFormat="1" ht="12.75">
      <c r="A41" s="12"/>
      <c r="B41" s="14"/>
      <c r="C41" s="15"/>
      <c r="D41" s="16"/>
      <c r="E41" s="14"/>
      <c r="F41" s="15"/>
      <c r="G41" s="16"/>
      <c r="H41" s="14"/>
      <c r="I41" s="15"/>
      <c r="J41" s="54"/>
      <c r="K41" s="11"/>
    </row>
    <row r="42" spans="1:11" s="1" customFormat="1" ht="132" customHeight="1">
      <c r="A42" s="12"/>
      <c r="B42" s="14">
        <f>B38+3</f>
        <v>28</v>
      </c>
      <c r="C42" s="55" t="s">
        <v>35</v>
      </c>
      <c r="D42" s="16"/>
      <c r="E42" s="14">
        <f>E38+3</f>
        <v>29</v>
      </c>
      <c r="F42" s="55" t="s">
        <v>37</v>
      </c>
      <c r="G42" s="16"/>
      <c r="H42" s="14">
        <f>H38+3</f>
        <v>30</v>
      </c>
      <c r="I42" s="55" t="s">
        <v>108</v>
      </c>
      <c r="J42" s="54"/>
      <c r="K42" s="11"/>
    </row>
    <row r="43" spans="1:11" s="1" customFormat="1" ht="13.5" thickBot="1">
      <c r="A43" s="12"/>
      <c r="B43" s="14"/>
      <c r="C43" s="3" t="str">
        <f>IF(D44=1,"Richtig",IF(C44&lt;&gt;"","Falsch","noch nicht gelöst"))</f>
        <v>noch nicht gelöst</v>
      </c>
      <c r="D43" s="16"/>
      <c r="E43" s="14"/>
      <c r="F43" s="3" t="str">
        <f>IF(G44=1,"Richtig",IF(F44&lt;&gt;"","Falsch","noch nicht gelöst"))</f>
        <v>noch nicht gelöst</v>
      </c>
      <c r="G43" s="16"/>
      <c r="H43" s="14"/>
      <c r="I43" s="3" t="str">
        <f>IF(J44=1,"Richtig",IF(I44&lt;&gt;"","Falsch","noch nicht gelöst"))</f>
        <v>noch nicht gelöst</v>
      </c>
      <c r="J43" s="54"/>
      <c r="K43" s="11"/>
    </row>
    <row r="44" spans="1:11" s="1" customFormat="1" ht="13.5" thickBot="1">
      <c r="A44" s="12"/>
      <c r="B44" s="14"/>
      <c r="C44" s="42"/>
      <c r="D44" s="16">
        <f>IF(C44&lt;&gt;"",IF(OR(LOWER(C44)=LOWER("King of Queens"),LOWER(C44)=LOWER("The king of Queens")),1,2),0)</f>
        <v>0</v>
      </c>
      <c r="E44" s="14"/>
      <c r="F44" s="42"/>
      <c r="G44" s="16">
        <f>IF(F44&lt;&gt;"",IF(OR(LOWER(F44)=LOWER("Eiskalte Engel"),LOWER(F44)=LOWER("Cruel Intentions")),1,2),0)</f>
        <v>0</v>
      </c>
      <c r="H44" s="14"/>
      <c r="I44" s="42"/>
      <c r="J44" s="54">
        <f>IF(I44&lt;&gt;"",IF(OR(LOWER(I44)=LOWER("Sleepers")),1,2),0)</f>
        <v>0</v>
      </c>
      <c r="K44" s="11"/>
    </row>
    <row r="45" spans="1:11" s="1" customFormat="1" ht="12.75">
      <c r="A45" s="12"/>
      <c r="B45" s="14"/>
      <c r="C45" s="15"/>
      <c r="D45" s="16"/>
      <c r="E45" s="14"/>
      <c r="F45" s="15"/>
      <c r="G45" s="16"/>
      <c r="H45" s="14"/>
      <c r="I45" s="15"/>
      <c r="J45" s="54"/>
      <c r="K45" s="11"/>
    </row>
    <row r="46" spans="1:11" s="1" customFormat="1" ht="132" customHeight="1">
      <c r="A46" s="12"/>
      <c r="B46" s="14">
        <f>B42+3</f>
        <v>31</v>
      </c>
      <c r="C46" s="55" t="s">
        <v>38</v>
      </c>
      <c r="D46" s="16"/>
      <c r="E46" s="14">
        <f>E42+3</f>
        <v>32</v>
      </c>
      <c r="F46" s="55" t="s">
        <v>39</v>
      </c>
      <c r="G46" s="16"/>
      <c r="H46" s="14">
        <f>H42+3</f>
        <v>33</v>
      </c>
      <c r="I46" s="55" t="s">
        <v>40</v>
      </c>
      <c r="J46" s="54"/>
      <c r="K46" s="11"/>
    </row>
    <row r="47" spans="1:11" s="1" customFormat="1" ht="13.5" thickBot="1">
      <c r="A47" s="12"/>
      <c r="B47" s="14"/>
      <c r="C47" s="3" t="str">
        <f>IF(D48=1,"Richtig",IF(C48&lt;&gt;"","Falsch","noch nicht gelöst"))</f>
        <v>noch nicht gelöst</v>
      </c>
      <c r="D47" s="16"/>
      <c r="E47" s="14"/>
      <c r="F47" s="3" t="str">
        <f>IF(G48=1,"Richtig",IF(F48&lt;&gt;"","Falsch","noch nicht gelöst"))</f>
        <v>noch nicht gelöst</v>
      </c>
      <c r="G47" s="16"/>
      <c r="H47" s="14"/>
      <c r="I47" s="3" t="str">
        <f>IF(J48=1,"Richtig",IF(I48&lt;&gt;"","Falsch","noch nicht gelöst"))</f>
        <v>noch nicht gelöst</v>
      </c>
      <c r="J47" s="54"/>
      <c r="K47" s="11"/>
    </row>
    <row r="48" spans="1:11" s="1" customFormat="1" ht="13.5" thickBot="1">
      <c r="A48" s="12"/>
      <c r="B48" s="14"/>
      <c r="C48" s="42"/>
      <c r="D48" s="16">
        <f>IF(C48&lt;&gt;"",IF(OR(LOWER(C48)=LOWER("Dallas")),1,2),0)</f>
        <v>0</v>
      </c>
      <c r="E48" s="14"/>
      <c r="F48" s="42"/>
      <c r="G48" s="16">
        <f>IF(F48&lt;&gt;"",IF(OR(LOWER(F48)=LOWER("Eine Leiche zum Dessert"),LOWER(F48)=LOWER("Murder by Death")),1,2),0)</f>
        <v>0</v>
      </c>
      <c r="H48" s="14"/>
      <c r="I48" s="42"/>
      <c r="J48" s="54">
        <f>IF(I48&lt;&gt;"",IF(OR(LOWER(I48)=LOWER("Während du schliefst"),LOWER(I48)=LOWER("While You Were Sleeping")),1,2),0)</f>
        <v>0</v>
      </c>
      <c r="K48" s="11"/>
    </row>
    <row r="49" spans="1:11" s="1" customFormat="1" ht="12.75">
      <c r="A49" s="12"/>
      <c r="B49" s="14"/>
      <c r="C49" s="15"/>
      <c r="D49" s="16"/>
      <c r="E49" s="14"/>
      <c r="F49" s="15"/>
      <c r="G49" s="16"/>
      <c r="H49" s="14"/>
      <c r="I49" s="15"/>
      <c r="J49" s="54"/>
      <c r="K49" s="11"/>
    </row>
    <row r="50" spans="1:11" s="1" customFormat="1" ht="132" customHeight="1">
      <c r="A50" s="12"/>
      <c r="B50" s="14">
        <f>B46+3</f>
        <v>34</v>
      </c>
      <c r="C50" s="55" t="s">
        <v>41</v>
      </c>
      <c r="D50" s="16"/>
      <c r="E50" s="14">
        <f>E46+3</f>
        <v>35</v>
      </c>
      <c r="F50" s="55" t="s">
        <v>42</v>
      </c>
      <c r="G50" s="16"/>
      <c r="H50" s="14">
        <f>H46+3</f>
        <v>36</v>
      </c>
      <c r="I50" s="55" t="s">
        <v>43</v>
      </c>
      <c r="J50" s="54"/>
      <c r="K50" s="11"/>
    </row>
    <row r="51" spans="1:11" s="1" customFormat="1" ht="13.5" thickBot="1">
      <c r="A51" s="12"/>
      <c r="B51" s="14"/>
      <c r="C51" s="3" t="str">
        <f>IF(D52=1,"Richtig",IF(C52&lt;&gt;"","Falsch","noch nicht gelöst"))</f>
        <v>noch nicht gelöst</v>
      </c>
      <c r="D51" s="16"/>
      <c r="E51" s="14"/>
      <c r="F51" s="3" t="str">
        <f>IF(G52=1,"Richtig",IF(F52&lt;&gt;"","Falsch","noch nicht gelöst"))</f>
        <v>noch nicht gelöst</v>
      </c>
      <c r="G51" s="16"/>
      <c r="H51" s="14"/>
      <c r="I51" s="3" t="str">
        <f>IF(J52=1,"Richtig",IF(I52&lt;&gt;"","Falsch","noch nicht gelöst"))</f>
        <v>noch nicht gelöst</v>
      </c>
      <c r="J51" s="54"/>
      <c r="K51" s="11"/>
    </row>
    <row r="52" spans="1:11" s="1" customFormat="1" ht="13.5" thickBot="1">
      <c r="A52" s="12"/>
      <c r="B52" s="14"/>
      <c r="C52" s="42"/>
      <c r="D52" s="16">
        <f>IF(C52&lt;&gt;"",IF(OR(LOWER(C52)=LOWER("Pulp Fiction")),1,2),0)</f>
        <v>0</v>
      </c>
      <c r="E52" s="14"/>
      <c r="F52" s="42"/>
      <c r="G52" s="16">
        <f>IF(F52&lt;&gt;"",IF(OR(LOWER(F52)=LOWER("Das Boot")),1,2),0)</f>
        <v>0</v>
      </c>
      <c r="H52" s="14"/>
      <c r="I52" s="42"/>
      <c r="J52" s="54">
        <f>IF(I52&lt;&gt;"",IF(OR(LOWER(I52)=LOWER("(T)Raumschiff Surprise"),LOWER(I52)=LOWER("Traumschiff Surprise"),LOWER(I52)=LOWER("(T)Raumschiff Surprise - Periode 1")),1,2),0)</f>
        <v>0</v>
      </c>
      <c r="K52" s="11"/>
    </row>
    <row r="53" spans="1:11" s="1" customFormat="1" ht="12.75">
      <c r="A53" s="12"/>
      <c r="B53" s="14"/>
      <c r="C53" s="15"/>
      <c r="D53" s="16"/>
      <c r="E53" s="14"/>
      <c r="F53" s="15"/>
      <c r="G53" s="16"/>
      <c r="H53" s="14"/>
      <c r="I53" s="15"/>
      <c r="J53" s="54"/>
      <c r="K53" s="11"/>
    </row>
    <row r="54" spans="1:11" s="1" customFormat="1" ht="132" customHeight="1">
      <c r="A54" s="12"/>
      <c r="B54" s="14">
        <f>B50+3</f>
        <v>37</v>
      </c>
      <c r="C54" s="55" t="s">
        <v>44</v>
      </c>
      <c r="D54" s="16"/>
      <c r="E54" s="14">
        <f>E50+3</f>
        <v>38</v>
      </c>
      <c r="F54" s="55" t="s">
        <v>45</v>
      </c>
      <c r="G54" s="16"/>
      <c r="H54" s="14">
        <f>H50+3</f>
        <v>39</v>
      </c>
      <c r="I54" s="55" t="s">
        <v>46</v>
      </c>
      <c r="J54" s="54"/>
      <c r="K54" s="11"/>
    </row>
    <row r="55" spans="1:11" s="1" customFormat="1" ht="13.5" thickBot="1">
      <c r="A55" s="12"/>
      <c r="B55" s="14"/>
      <c r="C55" s="3" t="str">
        <f>IF(D56=1,"Richtig",IF(C56&lt;&gt;"","Falsch","noch nicht gelöst"))</f>
        <v>noch nicht gelöst</v>
      </c>
      <c r="D55" s="16"/>
      <c r="E55" s="14"/>
      <c r="F55" s="3" t="str">
        <f>IF(G56=1,"Richtig",IF(F56&lt;&gt;"","Falsch","noch nicht gelöst"))</f>
        <v>noch nicht gelöst</v>
      </c>
      <c r="G55" s="16"/>
      <c r="H55" s="14"/>
      <c r="I55" s="3" t="str">
        <f>IF(J56=1,"Richtig",IF(I56&lt;&gt;"","Falsch","noch nicht gelöst"))</f>
        <v>noch nicht gelöst</v>
      </c>
      <c r="J55" s="54"/>
      <c r="K55" s="11"/>
    </row>
    <row r="56" spans="1:11" s="1" customFormat="1" ht="13.5" thickBot="1">
      <c r="A56" s="12"/>
      <c r="B56" s="14"/>
      <c r="C56" s="42"/>
      <c r="D56" s="16">
        <f>IF(C56&lt;&gt;"",IF(OR(LOWER(C56)=LOWER("Eine schrecklich nette Familie"),LOWER(C56)=LOWER("Married with Children")),1,2),0)</f>
        <v>0</v>
      </c>
      <c r="E56" s="14"/>
      <c r="F56" s="42"/>
      <c r="G56" s="16">
        <f>IF(F56&lt;&gt;"",IF(OR(LOWER(F56)=LOWER("Immer Ärger mit Harry"),LOWER(F56)=LOWER("The Trouble with Harry")),1,2),0)</f>
        <v>0</v>
      </c>
      <c r="H56" s="14"/>
      <c r="I56" s="42"/>
      <c r="J56" s="54">
        <f>IF(I56&lt;&gt;"",IF(OR(LOWER(I56)=LOWER("True Romance")),1,2),0)</f>
        <v>0</v>
      </c>
      <c r="K56" s="11"/>
    </row>
    <row r="57" spans="1:11" s="1" customFormat="1" ht="12.75">
      <c r="A57" s="12"/>
      <c r="B57" s="14"/>
      <c r="C57" s="15"/>
      <c r="D57" s="16"/>
      <c r="E57" s="14"/>
      <c r="F57" s="15"/>
      <c r="G57" s="16"/>
      <c r="H57" s="14"/>
      <c r="I57" s="15"/>
      <c r="J57" s="54"/>
      <c r="K57" s="11"/>
    </row>
    <row r="58" spans="1:11" s="1" customFormat="1" ht="132" customHeight="1">
      <c r="A58" s="12"/>
      <c r="B58" s="14">
        <f>B54+3</f>
        <v>40</v>
      </c>
      <c r="C58" s="55" t="s">
        <v>47</v>
      </c>
      <c r="D58" s="16"/>
      <c r="E58" s="14">
        <f>E54+3</f>
        <v>41</v>
      </c>
      <c r="F58" s="55" t="s">
        <v>48</v>
      </c>
      <c r="G58" s="16"/>
      <c r="H58" s="14">
        <f>H54+3</f>
        <v>42</v>
      </c>
      <c r="I58" s="55" t="s">
        <v>49</v>
      </c>
      <c r="J58" s="54"/>
      <c r="K58" s="11"/>
    </row>
    <row r="59" spans="1:11" s="1" customFormat="1" ht="13.5" thickBot="1">
      <c r="A59" s="12"/>
      <c r="B59" s="14"/>
      <c r="C59" s="3" t="str">
        <f>IF(D60=1,"Richtig",IF(C60&lt;&gt;"","Falsch","noch nicht gelöst"))</f>
        <v>noch nicht gelöst</v>
      </c>
      <c r="D59" s="16"/>
      <c r="E59" s="14"/>
      <c r="F59" s="3" t="str">
        <f>IF(G60=1,"Richtig",IF(F60&lt;&gt;"","Falsch","noch nicht gelöst"))</f>
        <v>noch nicht gelöst</v>
      </c>
      <c r="G59" s="16"/>
      <c r="H59" s="14"/>
      <c r="I59" s="3" t="str">
        <f>IF(J60=1,"Richtig",IF(I60&lt;&gt;"","Falsch","noch nicht gelöst"))</f>
        <v>noch nicht gelöst</v>
      </c>
      <c r="J59" s="54"/>
      <c r="K59" s="11"/>
    </row>
    <row r="60" spans="1:11" s="1" customFormat="1" ht="13.5" thickBot="1">
      <c r="A60" s="12"/>
      <c r="B60" s="14"/>
      <c r="C60" s="42"/>
      <c r="D60" s="16">
        <f>IF(C60&lt;&gt;"",IF(OR(LOWER(C60)=LOWER("Auf dem Highway ist die Hölle los"),LOWER(C60)=LOWER("The Cannonball Run")),1,2),0)</f>
        <v>0</v>
      </c>
      <c r="E60" s="14"/>
      <c r="F60" s="42"/>
      <c r="G60" s="16">
        <f>IF(F60&lt;&gt;"",IF(OR(LOWER(F60)=LOWER("Fight Club"),LOWER(F60)=LOWER("The Fight Club")),1,2),0)</f>
        <v>0</v>
      </c>
      <c r="H60" s="14"/>
      <c r="I60" s="42"/>
      <c r="J60" s="54">
        <f>IF(I60&lt;&gt;"",IF(OR(LOWER(I60)=LOWER("Der Mann, der niemals lebte"),LOWER(I60)=LOWER("Body of Lies")),1,2),0)</f>
        <v>0</v>
      </c>
      <c r="K60" s="11"/>
    </row>
    <row r="61" spans="1:11" s="1" customFormat="1" ht="12.75">
      <c r="A61" s="12"/>
      <c r="B61" s="14"/>
      <c r="C61" s="15"/>
      <c r="D61" s="16"/>
      <c r="E61" s="14"/>
      <c r="F61" s="15"/>
      <c r="G61" s="16"/>
      <c r="H61" s="14"/>
      <c r="I61" s="15"/>
      <c r="J61" s="54"/>
      <c r="K61" s="11"/>
    </row>
    <row r="62" spans="1:11" s="1" customFormat="1" ht="132" customHeight="1">
      <c r="A62" s="12"/>
      <c r="B62" s="14">
        <f>B58+3</f>
        <v>43</v>
      </c>
      <c r="C62" s="55" t="s">
        <v>50</v>
      </c>
      <c r="D62" s="16"/>
      <c r="E62" s="14">
        <f>E58+3</f>
        <v>44</v>
      </c>
      <c r="F62" s="55" t="s">
        <v>51</v>
      </c>
      <c r="G62" s="16"/>
      <c r="H62" s="14">
        <f>H58+3</f>
        <v>45</v>
      </c>
      <c r="I62" s="55" t="s">
        <v>52</v>
      </c>
      <c r="J62" s="54"/>
      <c r="K62" s="11"/>
    </row>
    <row r="63" spans="1:11" s="1" customFormat="1" ht="13.5" thickBot="1">
      <c r="A63" s="12"/>
      <c r="B63" s="14"/>
      <c r="C63" s="3" t="str">
        <f>IF(D64=1,"Richtig",IF(C64&lt;&gt;"","Falsch","noch nicht gelöst"))</f>
        <v>noch nicht gelöst</v>
      </c>
      <c r="D63" s="16"/>
      <c r="E63" s="14"/>
      <c r="F63" s="3" t="str">
        <f>IF(G64=1,"Richtig",IF(F64&lt;&gt;"","Falsch","noch nicht gelöst"))</f>
        <v>noch nicht gelöst</v>
      </c>
      <c r="G63" s="16"/>
      <c r="H63" s="14"/>
      <c r="I63" s="3" t="str">
        <f>IF(J64=1,"Richtig",IF(I64&lt;&gt;"","Falsch","noch nicht gelöst"))</f>
        <v>noch nicht gelöst</v>
      </c>
      <c r="J63" s="54"/>
      <c r="K63" s="11"/>
    </row>
    <row r="64" spans="1:11" s="1" customFormat="1" ht="13.5" thickBot="1">
      <c r="A64" s="12"/>
      <c r="B64" s="14"/>
      <c r="C64" s="42"/>
      <c r="D64" s="16">
        <f>IF(C64&lt;&gt;"",IF(OR(LOWER(C64)=LOWER("Die 2"),LOWER(C64)=LOWER("Die Zwei"),LOWER(C64)=LOWER("The Persuaders!")),1,2),0)</f>
        <v>0</v>
      </c>
      <c r="E64" s="14"/>
      <c r="F64" s="42"/>
      <c r="G64" s="16">
        <f>IF(F64&lt;&gt;"",IF(OR(LOWER(F64)=LOWER("Der Stadtneurotiker"),LOWER(F64)=LOWER("Annie Hall")),1,2),0)</f>
        <v>0</v>
      </c>
      <c r="H64" s="14"/>
      <c r="I64" s="42"/>
      <c r="J64" s="54">
        <f>IF(I64&lt;&gt;"",IF(OR(LOWER(I64)=LOWER("Der Schuh des Manitu")),1,2),0)</f>
        <v>0</v>
      </c>
      <c r="K64" s="11"/>
    </row>
    <row r="65" spans="1:11" s="1" customFormat="1" ht="12.75">
      <c r="A65" s="12"/>
      <c r="B65" s="14"/>
      <c r="C65" s="15"/>
      <c r="D65" s="16"/>
      <c r="E65" s="14"/>
      <c r="F65" s="15"/>
      <c r="G65" s="16"/>
      <c r="H65" s="14"/>
      <c r="I65" s="15"/>
      <c r="J65" s="54"/>
      <c r="K65" s="11"/>
    </row>
    <row r="66" spans="1:11" s="1" customFormat="1" ht="132" customHeight="1">
      <c r="A66" s="12"/>
      <c r="B66" s="14">
        <f>B62+3</f>
        <v>46</v>
      </c>
      <c r="C66" s="55" t="s">
        <v>53</v>
      </c>
      <c r="D66" s="16"/>
      <c r="E66" s="14">
        <f>E62+3</f>
        <v>47</v>
      </c>
      <c r="F66" s="55" t="s">
        <v>54</v>
      </c>
      <c r="G66" s="16"/>
      <c r="H66" s="14">
        <f>H62+3</f>
        <v>48</v>
      </c>
      <c r="I66" s="55" t="s">
        <v>55</v>
      </c>
      <c r="J66" s="54"/>
      <c r="K66" s="11"/>
    </row>
    <row r="67" spans="1:11" s="1" customFormat="1" ht="13.5" thickBot="1">
      <c r="A67" s="12"/>
      <c r="B67" s="14"/>
      <c r="C67" s="3" t="str">
        <f>IF(D68=1,"Richtig",IF(C68&lt;&gt;"","Falsch","noch nicht gelöst"))</f>
        <v>noch nicht gelöst</v>
      </c>
      <c r="D67" s="16"/>
      <c r="E67" s="14"/>
      <c r="F67" s="3" t="str">
        <f>IF(G68=1,"Richtig",IF(F68&lt;&gt;"","Falsch","noch nicht gelöst"))</f>
        <v>noch nicht gelöst</v>
      </c>
      <c r="G67" s="16"/>
      <c r="H67" s="14"/>
      <c r="I67" s="3" t="str">
        <f>IF(J68=1,"Richtig",IF(I68&lt;&gt;"","Falsch","noch nicht gelöst"))</f>
        <v>noch nicht gelöst</v>
      </c>
      <c r="J67" s="54"/>
      <c r="K67" s="11"/>
    </row>
    <row r="68" spans="1:11" s="1" customFormat="1" ht="13.5" thickBot="1">
      <c r="A68" s="12"/>
      <c r="B68" s="14"/>
      <c r="C68" s="42"/>
      <c r="D68" s="16">
        <f>IF(C68&lt;&gt;"",IF(OR(LOWER(C68)=LOWER("The Big Bang Theory")),1,2),0)</f>
        <v>0</v>
      </c>
      <c r="E68" s="14"/>
      <c r="F68" s="42"/>
      <c r="G68" s="16">
        <f>IF(F68&lt;&gt;"",IF(OR(LOWER(F68)=LOWER("Ben Hur"),LOWER(F68)=LOWER("Ben-Hur")),1,2),0)</f>
        <v>0</v>
      </c>
      <c r="H68" s="14"/>
      <c r="I68" s="42"/>
      <c r="J68" s="54">
        <f>IF(I68&lt;&gt;"",IF(OR(LOWER(I68)=LOWER("Blade Runner")),1,2),0)</f>
        <v>0</v>
      </c>
      <c r="K68" s="11"/>
    </row>
    <row r="69" spans="1:11" s="1" customFormat="1" ht="12.75">
      <c r="A69" s="12"/>
      <c r="B69" s="14"/>
      <c r="C69" s="15"/>
      <c r="D69" s="16"/>
      <c r="E69" s="14"/>
      <c r="F69" s="15"/>
      <c r="G69" s="16"/>
      <c r="H69" s="14"/>
      <c r="I69" s="15"/>
      <c r="J69" s="54"/>
      <c r="K69" s="11"/>
    </row>
    <row r="70" spans="1:11" s="1" customFormat="1" ht="132" customHeight="1">
      <c r="A70" s="12"/>
      <c r="B70" s="14">
        <f>B66+3</f>
        <v>49</v>
      </c>
      <c r="C70" s="55" t="s">
        <v>56</v>
      </c>
      <c r="D70" s="16"/>
      <c r="E70" s="14">
        <f>E66+3</f>
        <v>50</v>
      </c>
      <c r="F70" s="55" t="s">
        <v>57</v>
      </c>
      <c r="G70" s="16"/>
      <c r="H70" s="14">
        <f>H66+3</f>
        <v>51</v>
      </c>
      <c r="I70" s="55" t="s">
        <v>58</v>
      </c>
      <c r="J70" s="54"/>
      <c r="K70" s="11"/>
    </row>
    <row r="71" spans="1:11" s="1" customFormat="1" ht="13.5" thickBot="1">
      <c r="A71" s="12"/>
      <c r="B71" s="14"/>
      <c r="C71" s="3" t="str">
        <f>IF(D72=1,"Richtig",IF(C72&lt;&gt;"","Falsch","noch nicht gelöst"))</f>
        <v>noch nicht gelöst</v>
      </c>
      <c r="D71" s="16"/>
      <c r="E71" s="14"/>
      <c r="F71" s="3" t="str">
        <f>IF(G72=1,"Richtig",IF(F72&lt;&gt;"","Falsch","noch nicht gelöst"))</f>
        <v>noch nicht gelöst</v>
      </c>
      <c r="G71" s="16"/>
      <c r="H71" s="14"/>
      <c r="I71" s="3" t="str">
        <f>IF(J72=1,"Richtig",IF(I72&lt;&gt;"","Falsch","noch nicht gelöst"))</f>
        <v>noch nicht gelöst</v>
      </c>
      <c r="J71" s="54"/>
      <c r="K71" s="11"/>
    </row>
    <row r="72" spans="1:11" s="1" customFormat="1" ht="13.5" thickBot="1">
      <c r="A72" s="12"/>
      <c r="B72" s="14"/>
      <c r="C72" s="42"/>
      <c r="D72" s="16">
        <f>IF(C72&lt;&gt;"",IF(OR(LOWER(C72)=LOWER("Quo Vadis"),LOWER(C72)=LOWER("Quo Vadis?")),1,2),0)</f>
        <v>0</v>
      </c>
      <c r="E72" s="14"/>
      <c r="F72" s="42"/>
      <c r="G72" s="16">
        <f>IF(F72&lt;&gt;"",IF(OR(LOWER(F72)=LOWER("12 Monkeys"),LOWER(F72)=LOWER("Twelve Monkeys")),1,2),0)</f>
        <v>0</v>
      </c>
      <c r="H72" s="14"/>
      <c r="I72" s="42"/>
      <c r="J72" s="54">
        <f>IF(I72&lt;&gt;"",IF(OR(LOWER(I72)=LOWER("Citizen Kane")),1,2),0)</f>
        <v>0</v>
      </c>
      <c r="K72" s="11"/>
    </row>
    <row r="73" spans="1:11" s="1" customFormat="1" ht="12.75">
      <c r="A73" s="12"/>
      <c r="B73" s="14"/>
      <c r="C73" s="15"/>
      <c r="D73" s="16"/>
      <c r="E73" s="14"/>
      <c r="F73" s="15"/>
      <c r="G73" s="16"/>
      <c r="H73" s="14"/>
      <c r="I73" s="15"/>
      <c r="J73" s="54"/>
      <c r="K73" s="11"/>
    </row>
    <row r="74" spans="1:11" s="1" customFormat="1" ht="132" customHeight="1">
      <c r="A74" s="12"/>
      <c r="B74" s="14">
        <f>B70+3</f>
        <v>52</v>
      </c>
      <c r="C74" s="55" t="s">
        <v>59</v>
      </c>
      <c r="D74" s="16"/>
      <c r="E74" s="14">
        <f>E70+3</f>
        <v>53</v>
      </c>
      <c r="F74" s="55" t="s">
        <v>60</v>
      </c>
      <c r="G74" s="16"/>
      <c r="H74" s="14">
        <f>H70+3</f>
        <v>54</v>
      </c>
      <c r="I74" s="55" t="s">
        <v>61</v>
      </c>
      <c r="J74" s="54"/>
      <c r="K74" s="11"/>
    </row>
    <row r="75" spans="1:11" s="1" customFormat="1" ht="13.5" thickBot="1">
      <c r="A75" s="12"/>
      <c r="B75" s="14"/>
      <c r="C75" s="3" t="str">
        <f>IF(D76=1,"Richtig",IF(C76&lt;&gt;"","Falsch","noch nicht gelöst"))</f>
        <v>noch nicht gelöst</v>
      </c>
      <c r="D75" s="16"/>
      <c r="E75" s="14"/>
      <c r="F75" s="3" t="str">
        <f>IF(G76=1,"Richtig",IF(F76&lt;&gt;"","Falsch","noch nicht gelöst"))</f>
        <v>noch nicht gelöst</v>
      </c>
      <c r="G75" s="16"/>
      <c r="H75" s="14"/>
      <c r="I75" s="3" t="str">
        <f>IF(J76=1,"Richtig",IF(I76&lt;&gt;"","Falsch","noch nicht gelöst"))</f>
        <v>noch nicht gelöst</v>
      </c>
      <c r="J75" s="54"/>
      <c r="K75" s="11"/>
    </row>
    <row r="76" spans="1:11" s="1" customFormat="1" ht="13.5" thickBot="1">
      <c r="A76" s="12"/>
      <c r="B76" s="14"/>
      <c r="C76" s="42"/>
      <c r="D76" s="16">
        <f>IF(C76&lt;&gt;"",IF(OR(LOWER(C76)=LOWER("Casablanca")),1,2),0)</f>
        <v>0</v>
      </c>
      <c r="E76" s="14"/>
      <c r="F76" s="42"/>
      <c r="G76" s="16">
        <f>IF(F76&lt;&gt;"",IF(OR(LOWER(F76)=LOWER("About Schmidt")),1,2),0)</f>
        <v>0</v>
      </c>
      <c r="H76" s="14"/>
      <c r="I76" s="42"/>
      <c r="J76" s="54">
        <f>IF(I76&lt;&gt;"",IF(OR(LOWER(I76)=LOWER("M"),LOWER(I76)=LOWER("M - Eine Stadt sucht einen Mörder")),1,2),0)</f>
        <v>0</v>
      </c>
      <c r="K76" s="11"/>
    </row>
    <row r="77" spans="1:11" s="1" customFormat="1" ht="12.75">
      <c r="A77" s="12"/>
      <c r="B77" s="14"/>
      <c r="C77" s="15"/>
      <c r="D77" s="16"/>
      <c r="E77" s="14"/>
      <c r="F77" s="15"/>
      <c r="G77" s="16"/>
      <c r="H77" s="14"/>
      <c r="I77" s="15"/>
      <c r="J77" s="54"/>
      <c r="K77" s="11"/>
    </row>
    <row r="78" spans="1:11" s="1" customFormat="1" ht="132" customHeight="1">
      <c r="A78" s="12"/>
      <c r="B78" s="14">
        <f>B74+3</f>
        <v>55</v>
      </c>
      <c r="C78" s="55" t="s">
        <v>62</v>
      </c>
      <c r="D78" s="16"/>
      <c r="E78" s="14">
        <f>E74+3</f>
        <v>56</v>
      </c>
      <c r="F78" s="55" t="s">
        <v>63</v>
      </c>
      <c r="G78" s="16"/>
      <c r="H78" s="14">
        <f>H74+3</f>
        <v>57</v>
      </c>
      <c r="I78" s="55" t="s">
        <v>64</v>
      </c>
      <c r="J78" s="54"/>
      <c r="K78" s="11"/>
    </row>
    <row r="79" spans="1:11" s="1" customFormat="1" ht="13.5" thickBot="1">
      <c r="A79" s="12"/>
      <c r="B79" s="14"/>
      <c r="C79" s="3" t="str">
        <f>IF(D80=1,"Richtig",IF(C80&lt;&gt;"","Falsch","noch nicht gelöst"))</f>
        <v>noch nicht gelöst</v>
      </c>
      <c r="D79" s="16"/>
      <c r="E79" s="14"/>
      <c r="F79" s="3" t="str">
        <f>IF(G80=1,"Richtig",IF(F80&lt;&gt;"","Falsch","noch nicht gelöst"))</f>
        <v>noch nicht gelöst</v>
      </c>
      <c r="G79" s="16"/>
      <c r="H79" s="14"/>
      <c r="I79" s="3" t="str">
        <f>IF(J80=1,"Richtig",IF(I80&lt;&gt;"","Falsch","noch nicht gelöst"))</f>
        <v>noch nicht gelöst</v>
      </c>
      <c r="J79" s="54"/>
      <c r="K79" s="11"/>
    </row>
    <row r="80" spans="1:11" s="1" customFormat="1" ht="13.5" thickBot="1">
      <c r="A80" s="12"/>
      <c r="B80" s="14"/>
      <c r="C80" s="42"/>
      <c r="D80" s="16">
        <f>IF(C80&lt;&gt;"",IF(OR(LOWER(C80)=LOWER("Fitzcarraldo ")),1,2),0)</f>
        <v>0</v>
      </c>
      <c r="E80" s="14"/>
      <c r="F80" s="42"/>
      <c r="G80" s="16">
        <f>IF(F80&lt;&gt;"",IF(OR(LOWER(F80)=LOWER("Frühstück bei Tiffany"),LOWER(F80)=LOWER("Breakfast at Tiffany's")),1,2),0)</f>
        <v>0</v>
      </c>
      <c r="H80" s="14"/>
      <c r="I80" s="42"/>
      <c r="J80" s="54">
        <f>IF(I80&lt;&gt;"",IF(OR(LOWER(I80)=LOWER("Being John Malkovich")),1,2),0)</f>
        <v>0</v>
      </c>
      <c r="K80" s="11"/>
    </row>
    <row r="81" spans="1:11" s="1" customFormat="1" ht="12.75">
      <c r="A81" s="12"/>
      <c r="B81" s="14"/>
      <c r="C81" s="15"/>
      <c r="D81" s="16"/>
      <c r="E81" s="14"/>
      <c r="F81" s="15"/>
      <c r="G81" s="16"/>
      <c r="H81" s="14"/>
      <c r="I81" s="15"/>
      <c r="J81" s="54"/>
      <c r="K81" s="11"/>
    </row>
    <row r="82" spans="1:11" s="1" customFormat="1" ht="132" customHeight="1">
      <c r="A82" s="12"/>
      <c r="B82" s="14">
        <f>B78+3</f>
        <v>58</v>
      </c>
      <c r="C82" s="55" t="s">
        <v>65</v>
      </c>
      <c r="D82" s="16"/>
      <c r="E82" s="14">
        <f>E78+3</f>
        <v>59</v>
      </c>
      <c r="F82" s="55" t="s">
        <v>66</v>
      </c>
      <c r="G82" s="16"/>
      <c r="H82" s="14">
        <f>H78+3</f>
        <v>60</v>
      </c>
      <c r="I82" s="55" t="s">
        <v>67</v>
      </c>
      <c r="J82" s="54"/>
      <c r="K82" s="11"/>
    </row>
    <row r="83" spans="1:11" s="1" customFormat="1" ht="13.5" thickBot="1">
      <c r="A83" s="12"/>
      <c r="B83" s="14"/>
      <c r="C83" s="3" t="str">
        <f>IF(D84=1,"Richtig",IF(C84&lt;&gt;"","Falsch","noch nicht gelöst"))</f>
        <v>noch nicht gelöst</v>
      </c>
      <c r="D83" s="16"/>
      <c r="E83" s="14"/>
      <c r="F83" s="3" t="str">
        <f>IF(G84=1,"Richtig",IF(F84&lt;&gt;"","Falsch","noch nicht gelöst"))</f>
        <v>noch nicht gelöst</v>
      </c>
      <c r="G83" s="16"/>
      <c r="H83" s="14"/>
      <c r="I83" s="3" t="str">
        <f>IF(J84=1,"Richtig",IF(I84&lt;&gt;"","Falsch","noch nicht gelöst"))</f>
        <v>noch nicht gelöst</v>
      </c>
      <c r="J83" s="54"/>
      <c r="K83" s="11"/>
    </row>
    <row r="84" spans="1:11" s="1" customFormat="1" ht="13.5" thickBot="1">
      <c r="A84" s="12"/>
      <c r="B84" s="14"/>
      <c r="C84" s="42"/>
      <c r="D84" s="16">
        <f>IF(C84&lt;&gt;"",IF(OR(LOWER(C84)=LOWER("Wer hat Angst vor Virginia Woolf?"),LOWER(C84)=LOWER("Who's Afraid of Virginia Woolf?")),1,2),0)</f>
        <v>0</v>
      </c>
      <c r="E84" s="14"/>
      <c r="F84" s="42"/>
      <c r="G84" s="16">
        <f>IF(F84&lt;&gt;"",IF(OR(LOWER(F84)=LOWER("Gone Girl")),1,2),0)</f>
        <v>0</v>
      </c>
      <c r="H84" s="14"/>
      <c r="I84" s="42"/>
      <c r="J84" s="54">
        <f>IF(I84&lt;&gt;"",IF(OR(LOWER(I84)=LOWER("Annies Männer"),LOWER(I84)=LOWER("Bull Durham")),1,2),0)</f>
        <v>0</v>
      </c>
      <c r="K84" s="11"/>
    </row>
    <row r="85" spans="1:11" s="1" customFormat="1" ht="12.75">
      <c r="A85" s="12"/>
      <c r="B85" s="14"/>
      <c r="C85" s="15"/>
      <c r="D85" s="16"/>
      <c r="E85" s="14"/>
      <c r="F85" s="15"/>
      <c r="G85" s="16"/>
      <c r="H85" s="14"/>
      <c r="I85" s="15"/>
      <c r="J85" s="54"/>
      <c r="K85" s="11"/>
    </row>
    <row r="86" spans="1:11" s="1" customFormat="1" ht="132" customHeight="1">
      <c r="A86" s="12"/>
      <c r="B86" s="14">
        <f>B82+3</f>
        <v>61</v>
      </c>
      <c r="C86" s="55" t="s">
        <v>68</v>
      </c>
      <c r="D86" s="16"/>
      <c r="E86" s="14">
        <f>E82+3</f>
        <v>62</v>
      </c>
      <c r="F86" s="55" t="s">
        <v>69</v>
      </c>
      <c r="G86" s="16"/>
      <c r="H86" s="14">
        <f>H82+3</f>
        <v>63</v>
      </c>
      <c r="I86" s="55" t="s">
        <v>70</v>
      </c>
      <c r="J86" s="54"/>
      <c r="K86" s="11"/>
    </row>
    <row r="87" spans="1:11" s="1" customFormat="1" ht="13.5" thickBot="1">
      <c r="A87" s="12"/>
      <c r="B87" s="14"/>
      <c r="C87" s="3" t="str">
        <f>IF(D88=1,"Richtig",IF(C88&lt;&gt;"","Falsch","noch nicht gelöst"))</f>
        <v>noch nicht gelöst</v>
      </c>
      <c r="D87" s="16"/>
      <c r="E87" s="14"/>
      <c r="F87" s="3" t="str">
        <f>IF(G88=1,"Richtig",IF(F88&lt;&gt;"","Falsch","noch nicht gelöst"))</f>
        <v>noch nicht gelöst</v>
      </c>
      <c r="G87" s="16"/>
      <c r="H87" s="14"/>
      <c r="I87" s="3" t="str">
        <f>IF(J88=1,"Richtig",IF(I88&lt;&gt;"","Falsch","noch nicht gelöst"))</f>
        <v>noch nicht gelöst</v>
      </c>
      <c r="J87" s="54"/>
      <c r="K87" s="11"/>
    </row>
    <row r="88" spans="1:11" s="1" customFormat="1" ht="13.5" thickBot="1">
      <c r="A88" s="12"/>
      <c r="B88" s="14"/>
      <c r="C88" s="42"/>
      <c r="D88" s="16">
        <f>IF(C88&lt;&gt;"",IF(OR(LOWER(C88)=LOWER("Armageddon")),1,2),0)</f>
        <v>0</v>
      </c>
      <c r="E88" s="14"/>
      <c r="F88" s="42"/>
      <c r="G88" s="16">
        <f>IF(F88&lt;&gt;"",IF(OR(LOWER(F88)=LOWER("Ghostbusters")),1,2),0)</f>
        <v>0</v>
      </c>
      <c r="H88" s="14"/>
      <c r="I88" s="42"/>
      <c r="J88" s="54">
        <f>IF(I88&lt;&gt;"",IF(OR(LOWER(I88)=LOWER("Zurück in die Zukunft"),LOWER(I88)=LOWER("Back to the Future")),1,2),0)</f>
        <v>0</v>
      </c>
      <c r="K88" s="11"/>
    </row>
    <row r="89" spans="1:11" s="1" customFormat="1" ht="12.75">
      <c r="A89" s="12"/>
      <c r="B89" s="14"/>
      <c r="C89" s="15"/>
      <c r="D89" s="16"/>
      <c r="E89" s="14"/>
      <c r="F89" s="15"/>
      <c r="G89" s="16"/>
      <c r="H89" s="14"/>
      <c r="I89" s="15"/>
      <c r="J89" s="54"/>
      <c r="K89" s="11"/>
    </row>
    <row r="90" spans="1:11" s="1" customFormat="1" ht="132" customHeight="1">
      <c r="A90" s="12"/>
      <c r="B90" s="14">
        <f>B86+3</f>
        <v>64</v>
      </c>
      <c r="C90" s="55" t="s">
        <v>71</v>
      </c>
      <c r="D90" s="16"/>
      <c r="E90" s="14">
        <f>E86+3</f>
        <v>65</v>
      </c>
      <c r="F90" s="55" t="s">
        <v>72</v>
      </c>
      <c r="G90" s="16"/>
      <c r="H90" s="14">
        <f>H86+3</f>
        <v>66</v>
      </c>
      <c r="I90" s="55" t="s">
        <v>73</v>
      </c>
      <c r="J90" s="54"/>
      <c r="K90" s="11"/>
    </row>
    <row r="91" spans="1:11" s="1" customFormat="1" ht="13.5" thickBot="1">
      <c r="A91" s="12"/>
      <c r="B91" s="14"/>
      <c r="C91" s="3" t="str">
        <f>IF(D92=1,"Richtig",IF(C92&lt;&gt;"","Falsch","noch nicht gelöst"))</f>
        <v>noch nicht gelöst</v>
      </c>
      <c r="D91" s="16"/>
      <c r="E91" s="14"/>
      <c r="F91" s="3" t="str">
        <f>IF(G92=1,"Richtig",IF(F92&lt;&gt;"","Falsch","noch nicht gelöst"))</f>
        <v>noch nicht gelöst</v>
      </c>
      <c r="G91" s="16"/>
      <c r="H91" s="14"/>
      <c r="I91" s="3" t="str">
        <f>IF(J92=1,"Richtig",IF(I92&lt;&gt;"","Falsch","noch nicht gelöst"))</f>
        <v>noch nicht gelöst</v>
      </c>
      <c r="J91" s="54"/>
      <c r="K91" s="11"/>
    </row>
    <row r="92" spans="1:11" s="1" customFormat="1" ht="13.5" thickBot="1">
      <c r="A92" s="12"/>
      <c r="B92" s="14"/>
      <c r="C92" s="42"/>
      <c r="D92" s="16">
        <f>IF(C92&lt;&gt;"",IF(OR(LOWER(C92)=LOWER("Sin City")),1,2),0)</f>
        <v>0</v>
      </c>
      <c r="E92" s="14"/>
      <c r="F92" s="42"/>
      <c r="G92" s="16">
        <f>IF(F92&lt;&gt;"",IF(OR(LOWER(F92)=LOWER("Matrix"),LOWER(F92)=LOWER("The Matrix")),1,2),0)</f>
        <v>0</v>
      </c>
      <c r="H92" s="14"/>
      <c r="I92" s="42"/>
      <c r="J92" s="54">
        <f>IF(I92&lt;&gt;"",IF(OR(LOWER(I92)=LOWER("Hör mal, wer da hämmert"),LOWER(I92)=LOWER("Home improvement")),1,2),0)</f>
        <v>0</v>
      </c>
      <c r="K92" s="11"/>
    </row>
    <row r="93" spans="1:11" s="1" customFormat="1" ht="12.75">
      <c r="A93" s="12"/>
      <c r="B93" s="14"/>
      <c r="C93" s="15"/>
      <c r="D93" s="16"/>
      <c r="E93" s="14"/>
      <c r="F93" s="15"/>
      <c r="G93" s="16"/>
      <c r="H93" s="14"/>
      <c r="I93" s="15"/>
      <c r="J93" s="54"/>
      <c r="K93" s="11"/>
    </row>
    <row r="94" spans="1:11" s="1" customFormat="1" ht="132" customHeight="1">
      <c r="A94" s="12"/>
      <c r="B94" s="14">
        <f>B90+3</f>
        <v>67</v>
      </c>
      <c r="C94" s="55" t="s">
        <v>74</v>
      </c>
      <c r="D94" s="16"/>
      <c r="E94" s="14">
        <f>E90+3</f>
        <v>68</v>
      </c>
      <c r="F94" s="55" t="s">
        <v>75</v>
      </c>
      <c r="G94" s="16"/>
      <c r="H94" s="14">
        <f>H90+3</f>
        <v>69</v>
      </c>
      <c r="I94" s="55" t="s">
        <v>79</v>
      </c>
      <c r="J94" s="54"/>
      <c r="K94" s="11"/>
    </row>
    <row r="95" spans="1:11" s="1" customFormat="1" ht="13.5" thickBot="1">
      <c r="A95" s="12"/>
      <c r="B95" s="14"/>
      <c r="C95" s="3" t="str">
        <f>IF(D96=1,"Richtig",IF(C96&lt;&gt;"","Falsch","noch nicht gelöst"))</f>
        <v>noch nicht gelöst</v>
      </c>
      <c r="D95" s="16"/>
      <c r="E95" s="14"/>
      <c r="F95" s="3" t="str">
        <f>IF(G96=1,"Richtig",IF(F96&lt;&gt;"","Falsch","noch nicht gelöst"))</f>
        <v>noch nicht gelöst</v>
      </c>
      <c r="G95" s="16"/>
      <c r="H95" s="14"/>
      <c r="I95" s="3" t="str">
        <f>IF(J96=1,"Richtig",IF(I96&lt;&gt;"","Falsch","noch nicht gelöst"))</f>
        <v>noch nicht gelöst</v>
      </c>
      <c r="J95" s="54"/>
      <c r="K95" s="11"/>
    </row>
    <row r="96" spans="1:11" s="1" customFormat="1" ht="13.5" thickBot="1">
      <c r="A96" s="12"/>
      <c r="B96" s="14"/>
      <c r="C96" s="42"/>
      <c r="D96" s="16">
        <f>IF(C96&lt;&gt;"",IF(OR(LOWER(C96)=LOWER("Inception")),1,2),0)</f>
        <v>0</v>
      </c>
      <c r="E96" s="14"/>
      <c r="F96" s="42"/>
      <c r="G96" s="16">
        <f>IF(F96&lt;&gt;"",IF(OR(LOWER(F96)=LOWER("Club der toten Dichter"),LOWER(F96)=LOWER("Der Club der toten Dichter"),LOWER(F96)=LOWER("Dead Poets Society")),1,2),0)</f>
        <v>0</v>
      </c>
      <c r="H96" s="14"/>
      <c r="I96" s="42"/>
      <c r="J96" s="54">
        <f>IF(I96&lt;&gt;"",IF(OR(LOWER(I96)=LOWER("Club der roten Bänder")),1,2),0)</f>
        <v>0</v>
      </c>
      <c r="K96" s="11"/>
    </row>
    <row r="97" spans="1:11" s="1" customFormat="1" ht="12.75">
      <c r="A97" s="12"/>
      <c r="B97" s="14"/>
      <c r="C97" s="15"/>
      <c r="D97" s="16"/>
      <c r="E97" s="14"/>
      <c r="F97" s="15"/>
      <c r="G97" s="16"/>
      <c r="H97" s="14"/>
      <c r="I97" s="15"/>
      <c r="J97" s="54"/>
      <c r="K97" s="11"/>
    </row>
    <row r="98" spans="1:11" s="1" customFormat="1" ht="132" customHeight="1">
      <c r="A98" s="12"/>
      <c r="B98" s="14">
        <f>B94+3</f>
        <v>70</v>
      </c>
      <c r="C98" s="55" t="s">
        <v>76</v>
      </c>
      <c r="D98" s="16"/>
      <c r="E98" s="14">
        <f>E94+3</f>
        <v>71</v>
      </c>
      <c r="F98" s="55" t="s">
        <v>77</v>
      </c>
      <c r="G98" s="16"/>
      <c r="H98" s="14">
        <f>H94+3</f>
        <v>72</v>
      </c>
      <c r="I98" s="55" t="s">
        <v>78</v>
      </c>
      <c r="J98" s="54"/>
      <c r="K98" s="11"/>
    </row>
    <row r="99" spans="1:11" s="1" customFormat="1" ht="13.5" thickBot="1">
      <c r="A99" s="12"/>
      <c r="B99" s="14"/>
      <c r="C99" s="3" t="str">
        <f>IF(D100=1,"Richtig",IF(C100&lt;&gt;"","Falsch","noch nicht gelöst"))</f>
        <v>noch nicht gelöst</v>
      </c>
      <c r="D99" s="16"/>
      <c r="E99" s="14"/>
      <c r="F99" s="3" t="str">
        <f>IF(G100=1,"Richtig",IF(F100&lt;&gt;"","Falsch","noch nicht gelöst"))</f>
        <v>noch nicht gelöst</v>
      </c>
      <c r="G99" s="16"/>
      <c r="H99" s="14"/>
      <c r="I99" s="3" t="str">
        <f>IF(J100=1,"Richtig",IF(I100&lt;&gt;"","Falsch","noch nicht gelöst"))</f>
        <v>noch nicht gelöst</v>
      </c>
      <c r="J99" s="54"/>
      <c r="K99" s="11"/>
    </row>
    <row r="100" spans="1:11" s="1" customFormat="1" ht="13.5" thickBot="1">
      <c r="A100" s="12"/>
      <c r="B100" s="14"/>
      <c r="C100" s="42"/>
      <c r="D100" s="16">
        <f>IF(C100&lt;&gt;"",IF(OR(LOWER(C100)=LOWER("Forrest Gump")),1,2),0)</f>
        <v>0</v>
      </c>
      <c r="E100" s="14"/>
      <c r="F100" s="42"/>
      <c r="G100" s="16">
        <f>IF(F100&lt;&gt;"",IF(OR(LOWER(F100)=LOWER("Der Teufel trägt Prada"),LOWER(F100)=LOWER("The Devil Wears Prada")),1,2),0)</f>
        <v>0</v>
      </c>
      <c r="H100" s="14"/>
      <c r="I100" s="42"/>
      <c r="J100" s="54">
        <f>IF(I100&lt;&gt;"",IF(OR(LOWER(I100)=LOWER("Good Will Hunting")),1,2),0)</f>
        <v>0</v>
      </c>
      <c r="K100" s="11"/>
    </row>
    <row r="101" spans="1:11" s="1" customFormat="1" ht="12.75">
      <c r="A101" s="12"/>
      <c r="B101" s="14"/>
      <c r="C101" s="15"/>
      <c r="D101" s="16"/>
      <c r="E101" s="14"/>
      <c r="F101" s="15"/>
      <c r="G101" s="16"/>
      <c r="H101" s="14"/>
      <c r="I101" s="15"/>
      <c r="J101" s="54"/>
      <c r="K101" s="11"/>
    </row>
    <row r="102" spans="1:11" s="1" customFormat="1" ht="132" customHeight="1">
      <c r="A102" s="12"/>
      <c r="B102" s="14">
        <f>B98+3</f>
        <v>73</v>
      </c>
      <c r="C102" s="55" t="s">
        <v>80</v>
      </c>
      <c r="D102" s="16"/>
      <c r="E102" s="14">
        <f>E98+3</f>
        <v>74</v>
      </c>
      <c r="F102" s="55" t="s">
        <v>81</v>
      </c>
      <c r="G102" s="16"/>
      <c r="H102" s="14">
        <f>H98+3</f>
        <v>75</v>
      </c>
      <c r="I102" s="55" t="s">
        <v>82</v>
      </c>
      <c r="J102" s="54"/>
      <c r="K102" s="11"/>
    </row>
    <row r="103" spans="1:11" s="1" customFormat="1" ht="13.5" thickBot="1">
      <c r="A103" s="12"/>
      <c r="B103" s="14"/>
      <c r="C103" s="3" t="str">
        <f>IF(D104=1,"Richtig",IF(C104&lt;&gt;"","Falsch","noch nicht gelöst"))</f>
        <v>noch nicht gelöst</v>
      </c>
      <c r="D103" s="16"/>
      <c r="E103" s="14"/>
      <c r="F103" s="3" t="str">
        <f>IF(G104=1,"Richtig",IF(F104&lt;&gt;"","Falsch","noch nicht gelöst"))</f>
        <v>noch nicht gelöst</v>
      </c>
      <c r="G103" s="16"/>
      <c r="H103" s="14"/>
      <c r="I103" s="3" t="str">
        <f>IF(J104=1,"Richtig",IF(I104&lt;&gt;"","Falsch","noch nicht gelöst"))</f>
        <v>noch nicht gelöst</v>
      </c>
      <c r="J103" s="54"/>
      <c r="K103" s="11"/>
    </row>
    <row r="104" spans="1:11" s="1" customFormat="1" ht="13.5" thickBot="1">
      <c r="A104" s="12"/>
      <c r="B104" s="14"/>
      <c r="C104" s="42"/>
      <c r="D104" s="16">
        <f>IF(C104&lt;&gt;"",IF(OR(LOWER(C104)=LOWER("Predator")),1,2),0)</f>
        <v>0</v>
      </c>
      <c r="E104" s="14"/>
      <c r="F104" s="42"/>
      <c r="G104" s="16">
        <f>IF(F104&lt;&gt;"",IF(OR(LOWER(F104)=LOWER("Breaking Bad")),1,2),0)</f>
        <v>0</v>
      </c>
      <c r="H104" s="14"/>
      <c r="I104" s="42"/>
      <c r="J104" s="54">
        <f>IF(I104&lt;&gt;"",IF(OR(LOWER(I104)=LOWER("König der Löwen"),LOWER(I104)=LOWER("Der König der Löwen"),LOWER(I104)=LOWER("The Lion King")),1,2),0)</f>
        <v>0</v>
      </c>
      <c r="K104" s="11"/>
    </row>
    <row r="105" spans="1:11" s="1" customFormat="1" ht="12.75">
      <c r="A105" s="12"/>
      <c r="B105" s="14"/>
      <c r="C105" s="15"/>
      <c r="D105" s="16"/>
      <c r="E105" s="14"/>
      <c r="F105" s="15"/>
      <c r="G105" s="16"/>
      <c r="H105" s="14"/>
      <c r="I105" s="15"/>
      <c r="J105" s="54"/>
      <c r="K105" s="11"/>
    </row>
    <row r="106" spans="1:11" s="1" customFormat="1" ht="132" customHeight="1">
      <c r="A106" s="12"/>
      <c r="B106" s="14">
        <f>B102+3</f>
        <v>76</v>
      </c>
      <c r="C106" s="55" t="s">
        <v>83</v>
      </c>
      <c r="D106" s="16"/>
      <c r="E106" s="14">
        <f>E102+3</f>
        <v>77</v>
      </c>
      <c r="F106" s="55" t="s">
        <v>84</v>
      </c>
      <c r="G106" s="16"/>
      <c r="H106" s="14">
        <f>H102+3</f>
        <v>78</v>
      </c>
      <c r="I106" s="55" t="s">
        <v>85</v>
      </c>
      <c r="J106" s="54"/>
      <c r="K106" s="11"/>
    </row>
    <row r="107" spans="1:11" s="1" customFormat="1" ht="13.5" thickBot="1">
      <c r="A107" s="12"/>
      <c r="B107" s="14"/>
      <c r="C107" s="3" t="str">
        <f>IF(D108=1,"Richtig",IF(C108&lt;&gt;"","Falsch","noch nicht gelöst"))</f>
        <v>noch nicht gelöst</v>
      </c>
      <c r="D107" s="16"/>
      <c r="E107" s="14"/>
      <c r="F107" s="3" t="str">
        <f>IF(G108=1,"Richtig",IF(F108&lt;&gt;"","Falsch","noch nicht gelöst"))</f>
        <v>noch nicht gelöst</v>
      </c>
      <c r="G107" s="16"/>
      <c r="H107" s="14"/>
      <c r="I107" s="3" t="str">
        <f>IF(J108=1,"Richtig",IF(I108&lt;&gt;"","Falsch","noch nicht gelöst"))</f>
        <v>noch nicht gelöst</v>
      </c>
      <c r="J107" s="54"/>
      <c r="K107" s="11"/>
    </row>
    <row r="108" spans="1:11" s="1" customFormat="1" ht="13.5" thickBot="1">
      <c r="A108" s="12"/>
      <c r="B108" s="14"/>
      <c r="C108" s="42"/>
      <c r="D108" s="16">
        <f>IF(C108&lt;&gt;"",IF(OR(LOWER(C108)=LOWER("Honig im Kopf")),1,2),0)</f>
        <v>0</v>
      </c>
      <c r="E108" s="14"/>
      <c r="F108" s="42"/>
      <c r="G108" s="16">
        <f>IF(F108&lt;&gt;"",IF(OR(LOWER(F108)=LOWER("Findet Nemo"),LOWER(F108)=LOWER("Finding Nemo")),1,2),0)</f>
        <v>0</v>
      </c>
      <c r="H108" s="14"/>
      <c r="I108" s="42"/>
      <c r="J108" s="54">
        <f>IF(I108&lt;&gt;"",IF(OR(LOWER(I108)=LOWER("Grey's Anatomy")),1,2),0)</f>
        <v>0</v>
      </c>
      <c r="K108" s="11"/>
    </row>
    <row r="109" spans="1:11" s="1" customFormat="1" ht="12.75">
      <c r="A109" s="12"/>
      <c r="B109" s="14"/>
      <c r="C109" s="15"/>
      <c r="D109" s="16"/>
      <c r="E109" s="14"/>
      <c r="F109" s="15"/>
      <c r="G109" s="16"/>
      <c r="H109" s="14"/>
      <c r="I109" s="15"/>
      <c r="J109" s="54"/>
      <c r="K109" s="11"/>
    </row>
    <row r="110" spans="1:11" s="1" customFormat="1" ht="132" customHeight="1">
      <c r="A110" s="12"/>
      <c r="B110" s="14">
        <f>B106+3</f>
        <v>79</v>
      </c>
      <c r="C110" s="55" t="s">
        <v>86</v>
      </c>
      <c r="D110" s="16"/>
      <c r="E110" s="14">
        <f>E106+3</f>
        <v>80</v>
      </c>
      <c r="F110" s="55" t="s">
        <v>87</v>
      </c>
      <c r="G110" s="16"/>
      <c r="H110" s="14">
        <f>H106+3</f>
        <v>81</v>
      </c>
      <c r="I110" s="55" t="s">
        <v>88</v>
      </c>
      <c r="J110" s="54"/>
      <c r="K110" s="11"/>
    </row>
    <row r="111" spans="1:11" s="1" customFormat="1" ht="13.5" thickBot="1">
      <c r="A111" s="12"/>
      <c r="B111" s="14"/>
      <c r="C111" s="3" t="str">
        <f>IF(D112=1,"Richtig",IF(C112&lt;&gt;"","Falsch","noch nicht gelöst"))</f>
        <v>noch nicht gelöst</v>
      </c>
      <c r="D111" s="16"/>
      <c r="E111" s="14"/>
      <c r="F111" s="3" t="str">
        <f>IF(G112=1,"Richtig",IF(F112&lt;&gt;"","Falsch","noch nicht gelöst"))</f>
        <v>noch nicht gelöst</v>
      </c>
      <c r="G111" s="16"/>
      <c r="H111" s="14"/>
      <c r="I111" s="3" t="str">
        <f>IF(J112=1,"Richtig",IF(I112&lt;&gt;"","Falsch","noch nicht gelöst"))</f>
        <v>noch nicht gelöst</v>
      </c>
      <c r="J111" s="54"/>
      <c r="K111" s="11"/>
    </row>
    <row r="112" spans="1:11" s="1" customFormat="1" ht="13.5" thickBot="1">
      <c r="A112" s="12"/>
      <c r="B112" s="14"/>
      <c r="C112" s="42"/>
      <c r="D112" s="16">
        <f>IF(C112&lt;&gt;"",IF(OR(LOWER(C112)=LOWER("Freunde mit gewissen Vorzügen"),LOWER(C112)=LOWER("Friends with Benefits")),1,2),0)</f>
        <v>0</v>
      </c>
      <c r="E112" s="14"/>
      <c r="F112" s="42"/>
      <c r="G112" s="16">
        <f>IF(F112&lt;&gt;"",IF(OR(LOWER(F112)=LOWER("Schlaflos in Seattle"),LOWER(F112)=LOWER("Sleepless in Seattle")),1,2),0)</f>
        <v>0</v>
      </c>
      <c r="H112" s="14"/>
      <c r="I112" s="42"/>
      <c r="J112" s="54">
        <f>IF(I112&lt;&gt;"",IF(OR(LOWER(I112)=LOWER("Vanilla Sky")),1,2),0)</f>
        <v>0</v>
      </c>
      <c r="K112" s="11"/>
    </row>
    <row r="113" spans="1:11" s="1" customFormat="1" ht="12.75">
      <c r="A113" s="12"/>
      <c r="B113" s="14"/>
      <c r="C113" s="15"/>
      <c r="D113" s="16"/>
      <c r="E113" s="14"/>
      <c r="F113" s="15"/>
      <c r="G113" s="16"/>
      <c r="H113" s="14"/>
      <c r="I113" s="15"/>
      <c r="J113" s="54"/>
      <c r="K113" s="11"/>
    </row>
    <row r="114" spans="1:11" s="1" customFormat="1" ht="132" customHeight="1">
      <c r="A114" s="12"/>
      <c r="B114" s="14">
        <f>B110+3</f>
        <v>82</v>
      </c>
      <c r="C114" s="55" t="s">
        <v>89</v>
      </c>
      <c r="D114" s="16"/>
      <c r="E114" s="14">
        <f>E110+3</f>
        <v>83</v>
      </c>
      <c r="F114" s="55" t="s">
        <v>90</v>
      </c>
      <c r="G114" s="16"/>
      <c r="H114" s="14">
        <f>H110+3</f>
        <v>84</v>
      </c>
      <c r="I114" s="55" t="s">
        <v>91</v>
      </c>
      <c r="J114" s="54"/>
      <c r="K114" s="11"/>
    </row>
    <row r="115" spans="1:11" s="1" customFormat="1" ht="13.5" thickBot="1">
      <c r="A115" s="12"/>
      <c r="B115" s="14"/>
      <c r="C115" s="3" t="str">
        <f>IF(D116=1,"Richtig",IF(C116&lt;&gt;"","Falsch","noch nicht gelöst"))</f>
        <v>noch nicht gelöst</v>
      </c>
      <c r="D115" s="16"/>
      <c r="E115" s="14"/>
      <c r="F115" s="3" t="str">
        <f>IF(G116=1,"Richtig",IF(F116&lt;&gt;"","Falsch","noch nicht gelöst"))</f>
        <v>noch nicht gelöst</v>
      </c>
      <c r="G115" s="16"/>
      <c r="H115" s="14"/>
      <c r="I115" s="3" t="str">
        <f>IF(J116=1,"Richtig",IF(I116&lt;&gt;"","Falsch","noch nicht gelöst"))</f>
        <v>noch nicht gelöst</v>
      </c>
      <c r="J115" s="54"/>
      <c r="K115" s="11"/>
    </row>
    <row r="116" spans="1:11" s="1" customFormat="1" ht="13.5" thickBot="1">
      <c r="A116" s="12"/>
      <c r="B116" s="14"/>
      <c r="C116" s="42"/>
      <c r="D116" s="16">
        <f>IF(C116&lt;&gt;"",IF(OR(LOWER(C116)=LOWER("Sweet Home Alabama")),1,2),0)</f>
        <v>0</v>
      </c>
      <c r="E116" s="14"/>
      <c r="F116" s="42"/>
      <c r="G116" s="16">
        <f>IF(F116&lt;&gt;"",IF(OR(LOWER(F116)=LOWER("Con Air")),1,2),0)</f>
        <v>0</v>
      </c>
      <c r="H116" s="14"/>
      <c r="I116" s="42"/>
      <c r="J116" s="54">
        <f>IF(I116&lt;&gt;"",IF(OR(LOWER(I116)=LOWER("Braveheart")),1,2),0)</f>
        <v>0</v>
      </c>
      <c r="K116" s="11"/>
    </row>
    <row r="117" spans="1:11" s="1" customFormat="1" ht="12.75">
      <c r="A117" s="12"/>
      <c r="B117" s="14"/>
      <c r="C117" s="15"/>
      <c r="D117" s="16"/>
      <c r="E117" s="14"/>
      <c r="F117" s="15"/>
      <c r="G117" s="16"/>
      <c r="H117" s="14"/>
      <c r="I117" s="15"/>
      <c r="J117" s="54"/>
      <c r="K117" s="11"/>
    </row>
    <row r="118" spans="1:11" s="1" customFormat="1" ht="132" customHeight="1">
      <c r="A118" s="12"/>
      <c r="B118" s="14">
        <f>B114+3</f>
        <v>85</v>
      </c>
      <c r="C118" s="55" t="s">
        <v>92</v>
      </c>
      <c r="D118" s="16"/>
      <c r="E118" s="14">
        <f>E114+3</f>
        <v>86</v>
      </c>
      <c r="F118" s="55" t="s">
        <v>93</v>
      </c>
      <c r="G118" s="16"/>
      <c r="H118" s="14">
        <f>H114+3</f>
        <v>87</v>
      </c>
      <c r="I118" s="55" t="s">
        <v>94</v>
      </c>
      <c r="J118" s="54"/>
      <c r="K118" s="11"/>
    </row>
    <row r="119" spans="1:11" s="1" customFormat="1" ht="13.5" thickBot="1">
      <c r="A119" s="12"/>
      <c r="B119" s="14"/>
      <c r="C119" s="3" t="str">
        <f>IF(D120=1,"Richtig",IF(C120&lt;&gt;"","Falsch","noch nicht gelöst"))</f>
        <v>noch nicht gelöst</v>
      </c>
      <c r="D119" s="16"/>
      <c r="E119" s="14"/>
      <c r="F119" s="3" t="str">
        <f>IF(G120=1,"Richtig",IF(F120&lt;&gt;"","Falsch","noch nicht gelöst"))</f>
        <v>noch nicht gelöst</v>
      </c>
      <c r="G119" s="16"/>
      <c r="H119" s="14"/>
      <c r="I119" s="3" t="str">
        <f>IF(J120=1,"Richtig",IF(I120&lt;&gt;"","Falsch","noch nicht gelöst"))</f>
        <v>noch nicht gelöst</v>
      </c>
      <c r="J119" s="54"/>
      <c r="K119" s="11"/>
    </row>
    <row r="120" spans="1:11" s="1" customFormat="1" ht="13.5" thickBot="1">
      <c r="A120" s="12"/>
      <c r="B120" s="14"/>
      <c r="C120" s="42"/>
      <c r="D120" s="16">
        <f>IF(C120&lt;&gt;"",IF(OR(LOWER(C120)=LOWER("Liebe braucht keine Ferien"),LOWER(C120)=LOWER("The Holiday")),1,2),0)</f>
        <v>0</v>
      </c>
      <c r="E120" s="14"/>
      <c r="F120" s="42"/>
      <c r="G120" s="16">
        <f>IF(F120&lt;&gt;"",IF(OR(LOWER(F120)=LOWER("Rendezvous mit Joe Black"),LOWER(F120)=LOWER("Meet Joe Black")),1,2),0)</f>
        <v>0</v>
      </c>
      <c r="H120" s="14"/>
      <c r="I120" s="42"/>
      <c r="J120" s="54">
        <f>IF(I120&lt;&gt;"",IF(OR(LOWER(I120)=LOWER("Die üblichen Verdächtigen"),LOWER(I120)=LOWER("The Usual Suspects")),1,2),0)</f>
        <v>0</v>
      </c>
      <c r="K120" s="11"/>
    </row>
    <row r="121" spans="1:11" s="1" customFormat="1" ht="12.75">
      <c r="A121" s="12"/>
      <c r="B121" s="14"/>
      <c r="C121" s="15"/>
      <c r="D121" s="16"/>
      <c r="E121" s="14"/>
      <c r="F121" s="15"/>
      <c r="G121" s="16"/>
      <c r="H121" s="14"/>
      <c r="I121" s="15"/>
      <c r="J121" s="54"/>
      <c r="K121" s="11"/>
    </row>
    <row r="122" spans="1:11" s="1" customFormat="1" ht="132" customHeight="1">
      <c r="A122" s="12"/>
      <c r="B122" s="14">
        <f>B118+3</f>
        <v>88</v>
      </c>
      <c r="C122" s="55" t="s">
        <v>96</v>
      </c>
      <c r="D122" s="16"/>
      <c r="E122" s="14">
        <f>E118+3</f>
        <v>89</v>
      </c>
      <c r="F122" s="55" t="s">
        <v>95</v>
      </c>
      <c r="G122" s="16"/>
      <c r="H122" s="14">
        <f>H118+3</f>
        <v>90</v>
      </c>
      <c r="I122" s="55" t="s">
        <v>97</v>
      </c>
      <c r="J122" s="54"/>
      <c r="K122" s="11"/>
    </row>
    <row r="123" spans="1:11" s="1" customFormat="1" ht="13.5" thickBot="1">
      <c r="A123" s="12"/>
      <c r="B123" s="14"/>
      <c r="C123" s="3" t="str">
        <f>IF(D124=1,"Richtig",IF(C124&lt;&gt;"","Falsch","noch nicht gelöst"))</f>
        <v>noch nicht gelöst</v>
      </c>
      <c r="D123" s="16"/>
      <c r="E123" s="14"/>
      <c r="F123" s="3" t="str">
        <f>IF(G124=1,"Richtig",IF(F124&lt;&gt;"","Falsch","noch nicht gelöst"))</f>
        <v>noch nicht gelöst</v>
      </c>
      <c r="G123" s="16"/>
      <c r="H123" s="14"/>
      <c r="I123" s="3" t="str">
        <f>IF(J124=1,"Richtig",IF(I124&lt;&gt;"","Falsch","noch nicht gelöst"))</f>
        <v>noch nicht gelöst</v>
      </c>
      <c r="J123" s="54"/>
      <c r="K123" s="11"/>
    </row>
    <row r="124" spans="1:11" s="1" customFormat="1" ht="13.5" thickBot="1">
      <c r="A124" s="12"/>
      <c r="B124" s="14"/>
      <c r="C124" s="42"/>
      <c r="D124" s="16">
        <f>IF(C124&lt;&gt;"",IF(OR(LOWER(C124)=LOWER("Das Bankentrio"),LOWER(C124)=LOWER("Three Fugitives")),1,2),0)</f>
        <v>0</v>
      </c>
      <c r="E124" s="14"/>
      <c r="F124" s="42"/>
      <c r="G124" s="16">
        <f>IF(F124&lt;&gt;"",IF(OR(LOWER(F124)=LOWER("The Big Lebowski")),1,2),0)</f>
        <v>0</v>
      </c>
      <c r="H124" s="14"/>
      <c r="I124" s="42"/>
      <c r="J124" s="54">
        <f>IF(I124&lt;&gt;"",IF(OR(LOWER(I124)=LOWER("Harry und Sally"),LOWER(I124)=LOWER("When Harry Met Sally…"),LOWER(I124)=LOWER("Harry &amp; Sally")),1,2),0)</f>
        <v>0</v>
      </c>
      <c r="K124" s="11"/>
    </row>
    <row r="125" spans="1:11" s="1" customFormat="1" ht="12.75">
      <c r="A125" s="12"/>
      <c r="B125" s="14"/>
      <c r="C125" s="15"/>
      <c r="D125" s="16"/>
      <c r="E125" s="14"/>
      <c r="F125" s="15"/>
      <c r="G125" s="16"/>
      <c r="H125" s="14"/>
      <c r="I125" s="15"/>
      <c r="J125" s="54"/>
      <c r="K125" s="11"/>
    </row>
    <row r="126" spans="1:11" s="1" customFormat="1" ht="132" customHeight="1">
      <c r="A126" s="12"/>
      <c r="B126" s="14">
        <f>B122+3</f>
        <v>91</v>
      </c>
      <c r="C126" s="55" t="s">
        <v>98</v>
      </c>
      <c r="D126" s="16"/>
      <c r="E126" s="14">
        <f>E122+3</f>
        <v>92</v>
      </c>
      <c r="F126" s="55" t="s">
        <v>99</v>
      </c>
      <c r="G126" s="16"/>
      <c r="H126" s="14">
        <f>H122+3</f>
        <v>93</v>
      </c>
      <c r="I126" s="55" t="s">
        <v>100</v>
      </c>
      <c r="J126" s="54"/>
      <c r="K126" s="11"/>
    </row>
    <row r="127" spans="1:11" s="1" customFormat="1" ht="13.5" thickBot="1">
      <c r="A127" s="12"/>
      <c r="B127" s="14"/>
      <c r="C127" s="3" t="str">
        <f>IF(D128=1,"Richtig",IF(C128&lt;&gt;"","Falsch","noch nicht gelöst"))</f>
        <v>noch nicht gelöst</v>
      </c>
      <c r="D127" s="16"/>
      <c r="E127" s="14"/>
      <c r="F127" s="3" t="str">
        <f>IF(G128=1,"Richtig",IF(F128&lt;&gt;"","Falsch","noch nicht gelöst"))</f>
        <v>noch nicht gelöst</v>
      </c>
      <c r="G127" s="16"/>
      <c r="H127" s="14"/>
      <c r="I127" s="3" t="str">
        <f>IF(J128=1,"Richtig",IF(I128&lt;&gt;"","Falsch","noch nicht gelöst"))</f>
        <v>noch nicht gelöst</v>
      </c>
      <c r="J127" s="54"/>
      <c r="K127" s="11"/>
    </row>
    <row r="128" spans="1:11" s="1" customFormat="1" ht="13.5" thickBot="1">
      <c r="A128" s="12"/>
      <c r="B128" s="14"/>
      <c r="C128" s="42"/>
      <c r="D128" s="16">
        <f>IF(C128&lt;&gt;"",IF(OR(LOWER(C128)=LOWER("Die Brücken am Fluß"),LOWER(C128)=LOWER("The Bridges of Madison County")),1,2),0)</f>
        <v>0</v>
      </c>
      <c r="E128" s="14"/>
      <c r="F128" s="42"/>
      <c r="G128" s="16">
        <f>IF(F128&lt;&gt;"",IF(OR(LOWER(F128)=LOWER("Avatar")),1,2),0)</f>
        <v>0</v>
      </c>
      <c r="H128" s="14"/>
      <c r="I128" s="42"/>
      <c r="J128" s="54">
        <f>IF(I128&lt;&gt;"",IF(OR(LOWER(I128)=LOWER("Malavita"),LOWER(I128)=LOWER("The Familiy")),1,2),0)</f>
        <v>0</v>
      </c>
      <c r="K128" s="11"/>
    </row>
    <row r="129" spans="1:11" s="1" customFormat="1" ht="12.75">
      <c r="A129" s="12"/>
      <c r="B129" s="14"/>
      <c r="C129" s="15"/>
      <c r="D129" s="16"/>
      <c r="E129" s="14"/>
      <c r="F129" s="15"/>
      <c r="G129" s="16"/>
      <c r="H129" s="14"/>
      <c r="I129" s="15"/>
      <c r="J129" s="54"/>
      <c r="K129" s="11"/>
    </row>
    <row r="130" spans="1:11" s="1" customFormat="1" ht="132" customHeight="1">
      <c r="A130" s="12"/>
      <c r="B130" s="14">
        <f>B126+3</f>
        <v>94</v>
      </c>
      <c r="C130" s="55" t="s">
        <v>101</v>
      </c>
      <c r="D130" s="16"/>
      <c r="E130" s="14">
        <f>E126+3</f>
        <v>95</v>
      </c>
      <c r="F130" s="55" t="s">
        <v>102</v>
      </c>
      <c r="G130" s="16"/>
      <c r="H130" s="14">
        <f>H126+3</f>
        <v>96</v>
      </c>
      <c r="I130" s="55" t="s">
        <v>103</v>
      </c>
      <c r="J130" s="54"/>
      <c r="K130" s="11"/>
    </row>
    <row r="131" spans="1:11" s="1" customFormat="1" ht="13.5" thickBot="1">
      <c r="A131" s="12"/>
      <c r="B131" s="14"/>
      <c r="C131" s="3" t="str">
        <f>IF(D132=1,"Richtig",IF(C132&lt;&gt;"","Falsch","noch nicht gelöst"))</f>
        <v>noch nicht gelöst</v>
      </c>
      <c r="D131" s="16"/>
      <c r="E131" s="14"/>
      <c r="F131" s="3" t="str">
        <f>IF(G132=1,"Richtig",IF(F132&lt;&gt;"","Falsch","noch nicht gelöst"))</f>
        <v>noch nicht gelöst</v>
      </c>
      <c r="G131" s="16"/>
      <c r="H131" s="14"/>
      <c r="I131" s="3" t="str">
        <f>IF(J132=1,"Richtig",IF(I132&lt;&gt;"","Falsch","noch nicht gelöst"))</f>
        <v>noch nicht gelöst</v>
      </c>
      <c r="J131" s="54"/>
      <c r="K131" s="11"/>
    </row>
    <row r="132" spans="1:11" s="1" customFormat="1" ht="13.5" thickBot="1">
      <c r="A132" s="12"/>
      <c r="B132" s="14"/>
      <c r="C132" s="42"/>
      <c r="D132" s="16">
        <f>IF(C132&lt;&gt;"",IF(OR(LOWER(C132)=LOWER("Mighty Ducks"),LOWER(C132)=LOWER("The Mighty Ducks")),1,2),0)</f>
        <v>0</v>
      </c>
      <c r="E132" s="14"/>
      <c r="F132" s="42"/>
      <c r="G132" s="16">
        <f>IF(F132&lt;&gt;"",IF(OR(LOWER(F132)=LOWER("Man on Fire")),1,2),0)</f>
        <v>0</v>
      </c>
      <c r="H132" s="14"/>
      <c r="I132" s="42"/>
      <c r="J132" s="54">
        <f>IF(I132&lt;&gt;"",IF(OR(LOWER(I132)=LOWER("Lucky Number Slevin")),1,2),0)</f>
        <v>0</v>
      </c>
      <c r="K132" s="11"/>
    </row>
    <row r="133" spans="1:11" s="1" customFormat="1" ht="12.75">
      <c r="A133" s="12"/>
      <c r="B133" s="14"/>
      <c r="C133" s="15"/>
      <c r="D133" s="16"/>
      <c r="E133" s="14"/>
      <c r="F133" s="15"/>
      <c r="G133" s="16"/>
      <c r="H133" s="14"/>
      <c r="I133" s="15"/>
      <c r="J133" s="54"/>
      <c r="K133" s="11"/>
    </row>
    <row r="134" spans="1:11" s="1" customFormat="1" ht="132" customHeight="1">
      <c r="A134" s="12"/>
      <c r="B134" s="14">
        <f>B130+3</f>
        <v>97</v>
      </c>
      <c r="C134" s="55" t="s">
        <v>104</v>
      </c>
      <c r="D134" s="16"/>
      <c r="E134" s="14">
        <f>E130+3</f>
        <v>98</v>
      </c>
      <c r="F134" s="55" t="s">
        <v>105</v>
      </c>
      <c r="G134" s="16"/>
      <c r="H134" s="14">
        <f>H130+3</f>
        <v>99</v>
      </c>
      <c r="I134" s="55" t="s">
        <v>106</v>
      </c>
      <c r="J134" s="54"/>
      <c r="K134" s="11"/>
    </row>
    <row r="135" spans="1:11" s="1" customFormat="1" ht="13.5" thickBot="1">
      <c r="A135" s="12"/>
      <c r="B135" s="14"/>
      <c r="C135" s="3" t="str">
        <f>IF(D136=1,"Richtig",IF(C136&lt;&gt;"","Falsch","noch nicht gelöst"))</f>
        <v>noch nicht gelöst</v>
      </c>
      <c r="D135" s="16"/>
      <c r="E135" s="14"/>
      <c r="F135" s="3" t="str">
        <f>IF(G136=1,"Richtig",IF(F136&lt;&gt;"","Falsch","noch nicht gelöst"))</f>
        <v>noch nicht gelöst</v>
      </c>
      <c r="G135" s="16"/>
      <c r="H135" s="14"/>
      <c r="I135" s="3" t="str">
        <f>IF(J136=1,"Richtig",IF(I136&lt;&gt;"","Falsch","noch nicht gelöst"))</f>
        <v>noch nicht gelöst</v>
      </c>
      <c r="J135" s="54"/>
      <c r="K135" s="11"/>
    </row>
    <row r="136" spans="1:11" s="1" customFormat="1" ht="13.5" thickBot="1">
      <c r="A136" s="12"/>
      <c r="B136" s="14"/>
      <c r="C136" s="42"/>
      <c r="D136" s="16">
        <f>IF(C136&lt;&gt;"",IF(OR(LOWER(C136)=LOWER("Bad Boys")),1,2),0)</f>
        <v>0</v>
      </c>
      <c r="E136" s="14"/>
      <c r="F136" s="42"/>
      <c r="G136" s="16">
        <f>IF(F136&lt;&gt;"",IF(OR(LOWER(F136)=LOWER("Jagd auf Roter Oktober"),LOWER(F136)=LOWER("The Hunt for Red October")),1,2),0)</f>
        <v>0</v>
      </c>
      <c r="H136" s="14"/>
      <c r="I136" s="42"/>
      <c r="J136" s="54">
        <f>IF(I136&lt;&gt;"",IF(OR(LOWER(I136)=LOWER("Kuck mal, wer da spricht"),LOWER(I136)=LOWER("Look Who's Talking"),LOWER(I136)=LOWER("Schau mal, wer da spricht"),LOWER(I136)=LOWER("Guck mal, wer da spricht")),1,2),0)</f>
        <v>0</v>
      </c>
      <c r="K136" s="11"/>
    </row>
    <row r="137" spans="1:11" s="1" customFormat="1" ht="12.75">
      <c r="A137" s="12"/>
      <c r="B137" s="14"/>
      <c r="C137" s="15"/>
      <c r="D137" s="16"/>
      <c r="E137" s="14"/>
      <c r="F137" s="15"/>
      <c r="G137" s="16"/>
      <c r="H137" s="14"/>
      <c r="I137" s="15"/>
      <c r="J137" s="54"/>
      <c r="K137" s="11"/>
    </row>
    <row r="138" spans="1:11" s="1" customFormat="1" ht="13.5" thickBot="1">
      <c r="A138" s="12"/>
      <c r="B138" s="14"/>
      <c r="C138" s="15"/>
      <c r="D138" s="16"/>
      <c r="E138" s="14"/>
      <c r="F138" s="15"/>
      <c r="G138" s="16"/>
      <c r="H138" s="14"/>
      <c r="I138" s="15"/>
      <c r="J138" s="54"/>
      <c r="K138" s="11"/>
    </row>
    <row r="139" spans="2:10" ht="13.5" thickTop="1">
      <c r="B139" s="8"/>
      <c r="C139" s="9"/>
      <c r="D139" s="10"/>
      <c r="E139" s="8"/>
      <c r="F139" s="9"/>
      <c r="G139" s="10"/>
      <c r="H139" s="8"/>
      <c r="I139" s="9"/>
      <c r="J139" s="10"/>
    </row>
  </sheetData>
  <sheetProtection password="F7CD" sheet="1" objects="1"/>
  <conditionalFormatting sqref="C7 F7 I7 C11 F11 I11 C15 F15 I15 C19 F19 I19 C23 F23 I23 C27 F27 I27 C31 F31 I31 C35 F35 I35 C39 F39 I39 C43 F43 I43 C47 F47 I47 C51 F51 I51 C55 F55 I55 C59 F59 I59 C63 F63 I63 C67 F67 I67 C71 F71 I71 C75 F75 I75 C79 F79 I79 C83 F83 I83 C87 F87 I87 C91 F91 I91 C95 F95 I95 C99 F99 I99 C103 F103 I103 C107 F107 I107 C111 F111 I111 C115 F115 I115 C119 F119 I119 C123 F123 I123 C127 F127 I127 C131 F131 I131 C135 F135 I135">
    <cfRule type="cellIs" priority="1" dxfId="2" operator="equal" stopIfTrue="1">
      <formula>"Richtig"</formula>
    </cfRule>
    <cfRule type="cellIs" priority="2" dxfId="1" operator="equal" stopIfTrue="1">
      <formula>"Falsch"</formula>
    </cfRule>
    <cfRule type="cellIs" priority="3" dxfId="0" operator="equal" stopIfTrue="1">
      <formula>"noch nicht gelöst"</formula>
    </cfRule>
  </conditionalFormatting>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Lisi</dc:creator>
  <cp:keywords/>
  <dc:description/>
  <cp:lastModifiedBy>Lisi</cp:lastModifiedBy>
  <cp:lastPrinted>2005-07-05T16:08:24Z</cp:lastPrinted>
  <dcterms:created xsi:type="dcterms:W3CDTF">2005-05-24T07:48:27Z</dcterms:created>
  <dcterms:modified xsi:type="dcterms:W3CDTF">2018-01-03T21:18:20Z</dcterms:modified>
  <cp:category/>
  <cp:version/>
  <cp:contentType/>
  <cp:contentStatus/>
</cp:coreProperties>
</file>