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xWindow="360" yWindow="312" windowWidth="18552" windowHeight="12012" activeTab="1"/>
  </bookViews>
  <sheets>
    <sheet name="Anleitung" sheetId="1" r:id="rId1"/>
    <sheet name="Filmquiz" sheetId="2" r:id="rId2"/>
  </sheets>
  <definedNames/>
  <calcPr fullCalcOnLoad="1"/>
</workbook>
</file>

<file path=xl/sharedStrings.xml><?xml version="1.0" encoding="utf-8"?>
<sst xmlns="http://schemas.openxmlformats.org/spreadsheetml/2006/main" count="118" uniqueCount="118">
  <si>
    <t>Noch nicht gelöst:</t>
  </si>
  <si>
    <t>Anzahl Bilderrätsel:</t>
  </si>
  <si>
    <t>Richtig:</t>
  </si>
  <si>
    <t>Falsch:</t>
  </si>
  <si>
    <t>Feedback: deineEmail@mail.de</t>
  </si>
  <si>
    <t>Filmquiz XY</t>
  </si>
  <si>
    <r>
      <t>Herzlich Willkommen!</t>
    </r>
    <r>
      <rPr>
        <sz val="10"/>
        <rFont val="Arial"/>
        <family val="0"/>
      </rPr>
      <t xml:space="preserve">
Auf dem nachfolgendem Tabellenblatt </t>
    </r>
    <r>
      <rPr>
        <i/>
        <sz val="10"/>
        <rFont val="Arial"/>
        <family val="2"/>
      </rPr>
      <t>Filmquiz</t>
    </r>
    <r>
      <rPr>
        <sz val="10"/>
        <rFont val="Arial"/>
        <family val="0"/>
      </rPr>
      <t xml:space="preserve"> findet ihr eine Reihe von Szenenbildern aus mehr oder weniger bekannten Filmen, deren Titel es zu erraten gilt. </t>
    </r>
  </si>
  <si>
    <r>
      <t>Anleitung:</t>
    </r>
    <r>
      <rPr>
        <sz val="10"/>
        <rFont val="Arial"/>
        <family val="0"/>
      </rPr>
      <t xml:space="preserve">
Gesucht wird der Filmtitel zum jeweiligen Szenenbild. Dieser muss im weißen Feld unter dem Bild eingetragen werden. Nach Abschluss der einzelnen Eingabe erhaltet ihr eine Rückmeldung über die Korrektheit. Bei richtiger Eingabe wird euch die auf dem Punktekonto gutgeschrieben.
In der Regel sind vier verschiedene Schreibweisen für einen Filmtitel möglich. Auf jeden Fall wird aber die Schreibweise des Originaltitels nach der Internet Movie Database (http://german.imdb.com/) angenommen. Die deutschen Filmtitel sind nach kino.de (http://www.kino.de/) recherchiert. Oft sind aber auch verschiedene populäre abkürzende Schreibweisen erlaubt.
.</t>
    </r>
  </si>
  <si>
    <t>00.00.2005</t>
  </si>
  <si>
    <t>Gordon Gecko</t>
  </si>
  <si>
    <t>Clark Kent</t>
  </si>
  <si>
    <t>C. K. Dexter-Haven</t>
  </si>
  <si>
    <t>Andrew Beckett</t>
  </si>
  <si>
    <t>Elliott</t>
  </si>
  <si>
    <t>Ingrid Leimbach-Knorr</t>
  </si>
  <si>
    <t>Mike Enslin</t>
  </si>
  <si>
    <t>Robert Langdon</t>
  </si>
  <si>
    <t>Dietrich Banning</t>
  </si>
  <si>
    <t>Sara Thomas</t>
  </si>
  <si>
    <t>Jack Taylor</t>
  </si>
  <si>
    <t>Hans Gruber</t>
  </si>
  <si>
    <t>Grace Briggs</t>
  </si>
  <si>
    <t>Howard Hughes</t>
  </si>
  <si>
    <t>Jonah Baldwin</t>
  </si>
  <si>
    <t>Alex Wyler</t>
  </si>
  <si>
    <t>Lieutenant Dunbar</t>
  </si>
  <si>
    <t>Bridget von Hammersmark</t>
  </si>
  <si>
    <t>Vernon Pinkley</t>
  </si>
  <si>
    <t>Jordan Belfort</t>
  </si>
  <si>
    <t>Dana Barrett</t>
  </si>
  <si>
    <t>Roy Munson</t>
  </si>
  <si>
    <t>Irene P. Waters</t>
  </si>
  <si>
    <t>Mary Jensen</t>
  </si>
  <si>
    <t>Rosemary Shanahan</t>
  </si>
  <si>
    <t>John Fitzgerald</t>
  </si>
  <si>
    <t>Brock Lovett</t>
  </si>
  <si>
    <t>Packard Walsh</t>
  </si>
  <si>
    <t>Sandy Olsson</t>
  </si>
  <si>
    <t>Martin Brody</t>
  </si>
  <si>
    <t>Jenny Curran</t>
  </si>
  <si>
    <t>Hubert Hawkins</t>
  </si>
  <si>
    <t>Korben Dallas</t>
  </si>
  <si>
    <t>Jake Sully</t>
  </si>
  <si>
    <t>Laureline</t>
  </si>
  <si>
    <t>Brenda Strong</t>
  </si>
  <si>
    <t>Irving Rosenfeld</t>
  </si>
  <si>
    <t>Joanna Eberhart</t>
  </si>
  <si>
    <t>Pat Solitano</t>
  </si>
  <si>
    <t>Holly Kennedy</t>
  </si>
  <si>
    <t>Sarah Nolan</t>
  </si>
  <si>
    <t>Lester Burnham</t>
  </si>
  <si>
    <t>Carl Bruner</t>
  </si>
  <si>
    <t>Sarah Whittle</t>
  </si>
  <si>
    <t>Elle Woods</t>
  </si>
  <si>
    <t>Alice</t>
  </si>
  <si>
    <t>Samuel Norman</t>
  </si>
  <si>
    <t>Virginia Potts</t>
  </si>
  <si>
    <t>Dieuleveult</t>
  </si>
  <si>
    <t>Dorinda Durston</t>
  </si>
  <si>
    <t>Chris Nielsen</t>
  </si>
  <si>
    <t>Leah Tilson</t>
  </si>
  <si>
    <t>Vince Larkin</t>
  </si>
  <si>
    <t>Jack Torrance</t>
  </si>
  <si>
    <t>Annie Wilkes</t>
  </si>
  <si>
    <t>Susie Salmon</t>
  </si>
  <si>
    <t>Michaela Odone</t>
  </si>
  <si>
    <t>Bob Campbell</t>
  </si>
  <si>
    <t>Star‑Lord</t>
  </si>
  <si>
    <t>Denys Finch Hatton</t>
  </si>
  <si>
    <t>Bill Denbrough</t>
  </si>
  <si>
    <t>Jennifer Cavalleri</t>
  </si>
  <si>
    <t>Marion Crane</t>
  </si>
  <si>
    <t>Will Keane</t>
  </si>
  <si>
    <t>George Banks</t>
  </si>
  <si>
    <t>Andrea Sachs</t>
  </si>
  <si>
    <t>Luke Brandon</t>
  </si>
  <si>
    <t>Stephen Klein</t>
  </si>
  <si>
    <t>Ken Pile</t>
  </si>
  <si>
    <t>Rhett Butler</t>
  </si>
  <si>
    <t>Lara Antipowa</t>
  </si>
  <si>
    <t>Detlev</t>
  </si>
  <si>
    <t>Messala</t>
  </si>
  <si>
    <t>Travis Bickle</t>
  </si>
  <si>
    <t>Violet</t>
  </si>
  <si>
    <t>Sarah Tobias</t>
  </si>
  <si>
    <t>Jack Trainer</t>
  </si>
  <si>
    <t>Darcy Maguire</t>
  </si>
  <si>
    <t>Julian Mercer</t>
  </si>
  <si>
    <t>Sarah Connor</t>
  </si>
  <si>
    <t>Matthew Kensington</t>
  </si>
  <si>
    <t>Hector Barbossa</t>
  </si>
  <si>
    <t>Damon Bradley</t>
  </si>
  <si>
    <t>Steve Edison</t>
  </si>
  <si>
    <t>Tony Manero</t>
  </si>
  <si>
    <t>Margaret White</t>
  </si>
  <si>
    <t>Marie</t>
  </si>
  <si>
    <t>Charlie Wax</t>
  </si>
  <si>
    <t>Bryan Mills</t>
  </si>
  <si>
    <t>Mathilda</t>
  </si>
  <si>
    <t>Anne Stewart</t>
  </si>
  <si>
    <t>Charlotte Blackwood</t>
  </si>
  <si>
    <t>Cole Sear</t>
  </si>
  <si>
    <t>Elliot Moore</t>
  </si>
  <si>
    <t>Louis Creed</t>
  </si>
  <si>
    <t>Clarice Starling</t>
  </si>
  <si>
    <t>David</t>
  </si>
  <si>
    <t>William Somerset</t>
  </si>
  <si>
    <t>Paul Avery</t>
  </si>
  <si>
    <t>Dylan Rhodes</t>
  </si>
  <si>
    <t>Harry Callahan</t>
  </si>
  <si>
    <t>Elizabeth Halsey</t>
  </si>
  <si>
    <t>David Aames</t>
  </si>
  <si>
    <t>Cobb</t>
  </si>
  <si>
    <t>Harry Lime</t>
  </si>
  <si>
    <t>Norbert Brommer</t>
  </si>
  <si>
    <t>Max Cady</t>
  </si>
  <si>
    <t>Josh Lambert</t>
  </si>
  <si>
    <t>Do_you_know_me?</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</si>
</sst>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Ja&quot;;&quot;Ja&quot;;&quot;Nein&quot;"/>
    <numFmt numFmtId="181" formatCode="&quot;Wahr&quot;;&quot;Wahr&quot;;&quot;Falsch&quot;"/>
    <numFmt numFmtId="182" formatCode="&quot;Ein&quot;;&quot;Ein&quot;;&quot;Aus&quot;"/>
    <numFmt numFmtId="183" formatCode="[$€-2]\ #,##0.00_);[Red]\([$€-2]\ #,##0.00\)"/>
  </numFmts>
  <fonts count="50">
    <font>
      <sz val="10"/>
      <name val="Arial"/>
      <family val="0"/>
    </font>
    <font>
      <b/>
      <sz val="10"/>
      <name val="Arial"/>
      <family val="2"/>
    </font>
    <font>
      <i/>
      <sz val="10"/>
      <color indexed="44"/>
      <name val="Arial"/>
      <family val="2"/>
    </font>
    <font>
      <b/>
      <sz val="10"/>
      <color indexed="10"/>
      <name val="Arial"/>
      <family val="2"/>
    </font>
    <font>
      <i/>
      <sz val="10"/>
      <name val="Arial"/>
      <family val="2"/>
    </font>
    <font>
      <b/>
      <sz val="10"/>
      <color indexed="9"/>
      <name val="Arial"/>
      <family val="2"/>
    </font>
    <font>
      <b/>
      <sz val="10"/>
      <color indexed="52"/>
      <name val="Arial"/>
      <family val="2"/>
    </font>
    <font>
      <b/>
      <sz val="36"/>
      <color indexed="51"/>
      <name val="Arial"/>
      <family val="2"/>
    </font>
    <font>
      <sz val="10"/>
      <color indexed="22"/>
      <name val="Arial"/>
      <family val="0"/>
    </font>
    <font>
      <i/>
      <sz val="10"/>
      <color indexed="43"/>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40"/>
      <name val="Comic Sans MS"/>
      <family val="4"/>
    </font>
    <font>
      <b/>
      <sz val="16"/>
      <color indexed="40"/>
      <name val="Comic Sans MS"/>
      <family val="4"/>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00B0F0"/>
      <name val="Comic Sans MS"/>
      <family val="4"/>
    </font>
    <font>
      <b/>
      <sz val="16"/>
      <color rgb="FF00B0F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ck">
        <color indexed="52"/>
      </top>
      <bottom>
        <color indexed="63"/>
      </bottom>
    </border>
    <border>
      <left style="thick">
        <color indexed="52"/>
      </left>
      <right>
        <color indexed="63"/>
      </right>
      <top>
        <color indexed="63"/>
      </top>
      <bottom>
        <color indexed="63"/>
      </bottom>
    </border>
    <border>
      <left>
        <color indexed="63"/>
      </left>
      <right style="thick">
        <color indexed="52"/>
      </right>
      <top>
        <color indexed="63"/>
      </top>
      <bottom>
        <color indexed="63"/>
      </bottom>
    </border>
    <border>
      <left>
        <color indexed="63"/>
      </left>
      <right>
        <color indexed="63"/>
      </right>
      <top style="medium">
        <color indexed="43"/>
      </top>
      <bottom>
        <color indexed="63"/>
      </bottom>
    </border>
    <border>
      <left style="thick">
        <color indexed="52"/>
      </left>
      <right>
        <color indexed="63"/>
      </right>
      <top>
        <color indexed="63"/>
      </top>
      <bottom style="dotted">
        <color indexed="52"/>
      </bottom>
    </border>
    <border>
      <left>
        <color indexed="63"/>
      </left>
      <right>
        <color indexed="63"/>
      </right>
      <top>
        <color indexed="63"/>
      </top>
      <bottom style="dotted">
        <color indexed="52"/>
      </bottom>
    </border>
    <border>
      <left>
        <color indexed="63"/>
      </left>
      <right style="thick">
        <color indexed="52"/>
      </right>
      <top>
        <color indexed="63"/>
      </top>
      <bottom style="dotted">
        <color indexed="52"/>
      </bottom>
    </border>
    <border>
      <left style="medium"/>
      <right style="medium"/>
      <top style="medium"/>
      <bottom style="medium"/>
    </border>
    <border>
      <left style="medium">
        <color indexed="52"/>
      </left>
      <right style="medium">
        <color indexed="52"/>
      </right>
      <top style="medium">
        <color indexed="52"/>
      </top>
      <bottom style="medium">
        <color indexed="52"/>
      </bottom>
    </border>
    <border>
      <left style="thick">
        <color indexed="52"/>
      </left>
      <right>
        <color indexed="63"/>
      </right>
      <top style="thick">
        <color indexed="52"/>
      </top>
      <bottom>
        <color indexed="63"/>
      </bottom>
    </border>
    <border>
      <left>
        <color indexed="63"/>
      </left>
      <right style="thick">
        <color indexed="52"/>
      </right>
      <top style="thick">
        <color indexed="52"/>
      </top>
      <bottom>
        <color indexed="63"/>
      </bottom>
    </border>
    <border>
      <left style="thick">
        <color indexed="52"/>
      </left>
      <right>
        <color indexed="63"/>
      </right>
      <top>
        <color indexed="63"/>
      </top>
      <bottom style="thick">
        <color indexed="52"/>
      </bottom>
    </border>
    <border>
      <left>
        <color indexed="63"/>
      </left>
      <right>
        <color indexed="63"/>
      </right>
      <top>
        <color indexed="63"/>
      </top>
      <bottom style="thick">
        <color indexed="52"/>
      </bottom>
    </border>
    <border>
      <left>
        <color indexed="63"/>
      </left>
      <right style="thick">
        <color indexed="52"/>
      </right>
      <top>
        <color indexed="63"/>
      </top>
      <bottom style="thick">
        <color indexed="52"/>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57">
    <xf numFmtId="0" fontId="0" fillId="0" borderId="0" xfId="0" applyAlignment="1">
      <alignment/>
    </xf>
    <xf numFmtId="0" fontId="0" fillId="0" borderId="0" xfId="0" applyAlignment="1" applyProtection="1">
      <alignment/>
      <protection hidden="1"/>
    </xf>
    <xf numFmtId="0" fontId="0" fillId="33" borderId="0" xfId="0" applyFill="1" applyAlignment="1" applyProtection="1">
      <alignment/>
      <protection hidden="1"/>
    </xf>
    <xf numFmtId="0" fontId="5" fillId="34" borderId="0" xfId="0" applyFont="1" applyFill="1" applyAlignment="1" applyProtection="1">
      <alignment horizontal="center"/>
      <protection hidden="1"/>
    </xf>
    <xf numFmtId="0" fontId="0" fillId="0" borderId="0" xfId="0" applyFill="1" applyAlignment="1" applyProtection="1">
      <alignment/>
      <protection hidden="1"/>
    </xf>
    <xf numFmtId="0" fontId="1" fillId="0" borderId="0" xfId="0" applyFont="1" applyFill="1" applyAlignment="1" applyProtection="1">
      <alignment vertical="top"/>
      <protection hidden="1"/>
    </xf>
    <xf numFmtId="0" fontId="2" fillId="0" borderId="0" xfId="0" applyFont="1" applyFill="1" applyAlignment="1" applyProtection="1">
      <alignment horizontal="center"/>
      <protection hidden="1"/>
    </xf>
    <xf numFmtId="0" fontId="0" fillId="33" borderId="0" xfId="0" applyFill="1" applyBorder="1" applyAlignment="1">
      <alignment/>
    </xf>
    <xf numFmtId="0" fontId="1" fillId="0" borderId="10" xfId="0" applyFont="1" applyFill="1" applyBorder="1" applyAlignment="1" applyProtection="1">
      <alignment vertical="top"/>
      <protection hidden="1"/>
    </xf>
    <xf numFmtId="0" fontId="0" fillId="0" borderId="10" xfId="0" applyFill="1" applyBorder="1" applyAlignment="1" applyProtection="1">
      <alignment/>
      <protection hidden="1"/>
    </xf>
    <xf numFmtId="0" fontId="2" fillId="0" borderId="10" xfId="0" applyFont="1" applyFill="1" applyBorder="1" applyAlignment="1" applyProtection="1">
      <alignment horizontal="center"/>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0" fontId="0" fillId="0" borderId="0" xfId="0" applyFill="1" applyBorder="1" applyAlignment="1">
      <alignment/>
    </xf>
    <xf numFmtId="0" fontId="1" fillId="35" borderId="0" xfId="0" applyFont="1" applyFill="1" applyAlignment="1" applyProtection="1">
      <alignment vertical="top"/>
      <protection hidden="1"/>
    </xf>
    <xf numFmtId="0" fontId="0" fillId="35" borderId="0" xfId="0" applyFill="1" applyAlignment="1" applyProtection="1">
      <alignment/>
      <protection hidden="1"/>
    </xf>
    <xf numFmtId="0" fontId="2" fillId="35" borderId="0" xfId="0" applyFont="1" applyFill="1" applyAlignment="1" applyProtection="1">
      <alignment horizontal="center"/>
      <protection hidden="1"/>
    </xf>
    <xf numFmtId="0" fontId="1" fillId="33" borderId="13" xfId="0" applyFont="1" applyFill="1" applyBorder="1" applyAlignment="1" applyProtection="1">
      <alignment vertical="top"/>
      <protection hidden="1"/>
    </xf>
    <xf numFmtId="0" fontId="2" fillId="33" borderId="13" xfId="0" applyFont="1" applyFill="1" applyBorder="1" applyAlignment="1" applyProtection="1">
      <alignment horizontal="center"/>
      <protection hidden="1"/>
    </xf>
    <xf numFmtId="0" fontId="3" fillId="33" borderId="13" xfId="0" applyFont="1" applyFill="1" applyBorder="1" applyAlignment="1" applyProtection="1">
      <alignment vertical="top"/>
      <protection hidden="1"/>
    </xf>
    <xf numFmtId="0" fontId="1" fillId="33" borderId="0" xfId="0" applyFont="1" applyFill="1" applyAlignment="1" applyProtection="1">
      <alignment vertical="top"/>
      <protection hidden="1"/>
    </xf>
    <xf numFmtId="0" fontId="4" fillId="33" borderId="0" xfId="0" applyFont="1" applyFill="1" applyBorder="1" applyAlignment="1" applyProtection="1">
      <alignment horizontal="left"/>
      <protection hidden="1"/>
    </xf>
    <xf numFmtId="0" fontId="2" fillId="33" borderId="0" xfId="0" applyFont="1" applyFill="1" applyAlignment="1" applyProtection="1">
      <alignment horizontal="center"/>
      <protection hidden="1"/>
    </xf>
    <xf numFmtId="0" fontId="3" fillId="33" borderId="0" xfId="0" applyFont="1" applyFill="1" applyAlignment="1" applyProtection="1">
      <alignment vertical="top"/>
      <protection hidden="1"/>
    </xf>
    <xf numFmtId="0" fontId="1" fillId="33" borderId="0" xfId="0" applyFont="1" applyFill="1" applyBorder="1" applyAlignment="1" applyProtection="1">
      <alignment vertical="top"/>
      <protection hidden="1"/>
    </xf>
    <xf numFmtId="0" fontId="2" fillId="33" borderId="0" xfId="0" applyFont="1" applyFill="1" applyBorder="1" applyAlignment="1" applyProtection="1">
      <alignment horizontal="center"/>
      <protection hidden="1"/>
    </xf>
    <xf numFmtId="0" fontId="3" fillId="33" borderId="0" xfId="0" applyFont="1" applyFill="1" applyBorder="1" applyAlignment="1" applyProtection="1">
      <alignment vertical="top"/>
      <protection hidden="1"/>
    </xf>
    <xf numFmtId="0" fontId="1" fillId="33" borderId="14" xfId="0" applyFont="1" applyFill="1" applyBorder="1" applyAlignment="1" applyProtection="1">
      <alignment vertical="top"/>
      <protection hidden="1"/>
    </xf>
    <xf numFmtId="0" fontId="1" fillId="33" borderId="15" xfId="0" applyFont="1" applyFill="1" applyBorder="1" applyAlignment="1" applyProtection="1">
      <alignment horizontal="right"/>
      <protection hidden="1"/>
    </xf>
    <xf numFmtId="0" fontId="2" fillId="33" borderId="15" xfId="0" applyFont="1" applyFill="1" applyBorder="1" applyAlignment="1" applyProtection="1">
      <alignment horizontal="center"/>
      <protection hidden="1"/>
    </xf>
    <xf numFmtId="0" fontId="3" fillId="33" borderId="15" xfId="0" applyFont="1" applyFill="1" applyBorder="1" applyAlignment="1" applyProtection="1">
      <alignment vertical="top"/>
      <protection hidden="1"/>
    </xf>
    <xf numFmtId="0" fontId="0" fillId="0" borderId="16"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6" fillId="33" borderId="13" xfId="0" applyFont="1" applyFill="1" applyBorder="1" applyAlignment="1" applyProtection="1">
      <alignment horizontal="right"/>
      <protection hidden="1"/>
    </xf>
    <xf numFmtId="0" fontId="0" fillId="33" borderId="13" xfId="0" applyFill="1" applyBorder="1" applyAlignment="1" applyProtection="1">
      <alignment/>
      <protection hidden="1"/>
    </xf>
    <xf numFmtId="0" fontId="6" fillId="33" borderId="0" xfId="0" applyFont="1" applyFill="1" applyBorder="1" applyAlignment="1" applyProtection="1">
      <alignment horizontal="right"/>
      <protection hidden="1"/>
    </xf>
    <xf numFmtId="0" fontId="0" fillId="33" borderId="0" xfId="0" applyFill="1" applyBorder="1" applyAlignment="1" applyProtection="1">
      <alignment/>
      <protection hidden="1"/>
    </xf>
    <xf numFmtId="49" fontId="6" fillId="33" borderId="15" xfId="0" applyNumberFormat="1" applyFont="1" applyFill="1" applyBorder="1" applyAlignment="1" applyProtection="1">
      <alignment horizontal="right"/>
      <protection hidden="1"/>
    </xf>
    <xf numFmtId="0" fontId="0" fillId="33" borderId="15" xfId="0" applyFill="1" applyBorder="1" applyAlignment="1" applyProtection="1">
      <alignment/>
      <protection hidden="1"/>
    </xf>
    <xf numFmtId="0" fontId="2" fillId="33" borderId="16" xfId="0" applyFont="1" applyFill="1" applyBorder="1" applyAlignment="1" applyProtection="1">
      <alignment horizontal="center"/>
      <protection hidden="1"/>
    </xf>
    <xf numFmtId="0" fontId="3" fillId="33" borderId="13" xfId="0" applyFont="1" applyFill="1" applyBorder="1" applyAlignment="1" applyProtection="1">
      <alignment/>
      <protection hidden="1"/>
    </xf>
    <xf numFmtId="0" fontId="4" fillId="36" borderId="17" xfId="0" applyFont="1" applyFill="1" applyBorder="1" applyAlignment="1" applyProtection="1">
      <alignment horizontal="center"/>
      <protection locked="0"/>
    </xf>
    <xf numFmtId="0" fontId="1" fillId="35" borderId="18" xfId="0" applyFont="1" applyFill="1" applyBorder="1" applyAlignment="1">
      <alignment horizontal="left" vertical="center" wrapText="1"/>
    </xf>
    <xf numFmtId="0" fontId="1" fillId="0" borderId="18" xfId="0" applyFont="1" applyFill="1" applyBorder="1" applyAlignment="1">
      <alignment vertical="top" wrapText="1"/>
    </xf>
    <xf numFmtId="0" fontId="0" fillId="33" borderId="19" xfId="0" applyFill="1" applyBorder="1" applyAlignment="1">
      <alignment/>
    </xf>
    <xf numFmtId="0" fontId="7" fillId="33" borderId="10" xfId="0" applyFont="1" applyFill="1" applyBorder="1" applyAlignment="1">
      <alignment horizontal="center"/>
    </xf>
    <xf numFmtId="0" fontId="0" fillId="33" borderId="2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8" fillId="0" borderId="0" xfId="0" applyFont="1" applyFill="1" applyBorder="1" applyAlignment="1">
      <alignment horizontal="center"/>
    </xf>
    <xf numFmtId="0" fontId="9" fillId="35" borderId="0" xfId="0" applyFont="1" applyFill="1" applyAlignment="1" applyProtection="1">
      <alignment horizontal="center"/>
      <protection hidden="1"/>
    </xf>
    <xf numFmtId="0" fontId="48" fillId="33" borderId="0" xfId="0" applyFont="1" applyFill="1" applyAlignment="1" applyProtection="1">
      <alignment horizontal="center" vertical="center"/>
      <protection hidden="1"/>
    </xf>
    <xf numFmtId="0" fontId="49" fillId="33" borderId="13" xfId="0" applyFont="1" applyFill="1" applyBorder="1" applyAlignment="1" applyProtection="1">
      <alignment horizontal="left"/>
      <protection hidden="1"/>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
    <dxf>
      <font>
        <color auto="1"/>
      </font>
      <fill>
        <patternFill>
          <bgColor indexed="43"/>
        </patternFill>
      </fill>
    </dxf>
    <dxf>
      <font>
        <color auto="1"/>
      </font>
      <fill>
        <patternFill>
          <bgColor indexed="10"/>
        </patternFill>
      </fill>
    </dxf>
    <dxf>
      <font>
        <color auto="1"/>
      </font>
      <fill>
        <patternFill>
          <bgColor indexed="5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962025</xdr:colOff>
      <xdr:row>1</xdr:row>
      <xdr:rowOff>57150</xdr:rowOff>
    </xdr:from>
    <xdr:to>
      <xdr:col>2</xdr:col>
      <xdr:colOff>933450</xdr:colOff>
      <xdr:row>2</xdr:row>
      <xdr:rowOff>85725</xdr:rowOff>
    </xdr:to>
    <xdr:pic>
      <xdr:nvPicPr>
        <xdr:cNvPr id="1" name="Picture 2" descr="zicke1"/>
        <xdr:cNvPicPr preferRelativeResize="1">
          <a:picLocks noChangeAspect="1"/>
        </xdr:cNvPicPr>
      </xdr:nvPicPr>
      <xdr:blipFill>
        <a:blip r:embed="rId1"/>
        <a:stretch>
          <a:fillRect/>
        </a:stretch>
      </xdr:blipFill>
      <xdr:spPr>
        <a:xfrm>
          <a:off x="1724025" y="304800"/>
          <a:ext cx="1028700" cy="609600"/>
        </a:xfrm>
        <a:prstGeom prst="rect">
          <a:avLst/>
        </a:prstGeom>
        <a:noFill/>
        <a:ln w="9525" cmpd="sng">
          <a:noFill/>
        </a:ln>
      </xdr:spPr>
    </xdr:pic>
    <xdr:clientData/>
  </xdr:twoCellAnchor>
  <xdr:twoCellAnchor editAs="oneCell">
    <xdr:from>
      <xdr:col>2</xdr:col>
      <xdr:colOff>3914775</xdr:colOff>
      <xdr:row>1</xdr:row>
      <xdr:rowOff>19050</xdr:rowOff>
    </xdr:from>
    <xdr:to>
      <xdr:col>3</xdr:col>
      <xdr:colOff>190500</xdr:colOff>
      <xdr:row>2</xdr:row>
      <xdr:rowOff>47625</xdr:rowOff>
    </xdr:to>
    <xdr:pic>
      <xdr:nvPicPr>
        <xdr:cNvPr id="2" name="Picture 3" descr="zicke2"/>
        <xdr:cNvPicPr preferRelativeResize="1">
          <a:picLocks noChangeAspect="1"/>
        </xdr:cNvPicPr>
      </xdr:nvPicPr>
      <xdr:blipFill>
        <a:blip r:embed="rId2"/>
        <a:stretch>
          <a:fillRect/>
        </a:stretch>
      </xdr:blipFill>
      <xdr:spPr>
        <a:xfrm>
          <a:off x="5734050" y="266700"/>
          <a:ext cx="1028700" cy="609600"/>
        </a:xfrm>
        <a:prstGeom prst="rect">
          <a:avLst/>
        </a:prstGeom>
        <a:noFill/>
        <a:ln w="9525" cmpd="sng">
          <a:noFill/>
        </a:ln>
      </xdr:spPr>
    </xdr:pic>
    <xdr:clientData/>
  </xdr:twoCellAnchor>
  <xdr:twoCellAnchor editAs="oneCell">
    <xdr:from>
      <xdr:col>3</xdr:col>
      <xdr:colOff>19050</xdr:colOff>
      <xdr:row>2</xdr:row>
      <xdr:rowOff>9525</xdr:rowOff>
    </xdr:from>
    <xdr:to>
      <xdr:col>3</xdr:col>
      <xdr:colOff>1028700</xdr:colOff>
      <xdr:row>10</xdr:row>
      <xdr:rowOff>104775</xdr:rowOff>
    </xdr:to>
    <xdr:pic>
      <xdr:nvPicPr>
        <xdr:cNvPr id="3" name="Picture 4" descr="tarantula_02"/>
        <xdr:cNvPicPr preferRelativeResize="1">
          <a:picLocks noChangeAspect="1"/>
        </xdr:cNvPicPr>
      </xdr:nvPicPr>
      <xdr:blipFill>
        <a:blip r:embed="rId3"/>
        <a:stretch>
          <a:fillRect/>
        </a:stretch>
      </xdr:blipFill>
      <xdr:spPr>
        <a:xfrm>
          <a:off x="6591300" y="838200"/>
          <a:ext cx="1009650" cy="1438275"/>
        </a:xfrm>
        <a:prstGeom prst="rect">
          <a:avLst/>
        </a:prstGeom>
        <a:noFill/>
        <a:ln w="9525" cmpd="sng">
          <a:noFill/>
        </a:ln>
      </xdr:spPr>
    </xdr:pic>
    <xdr:clientData/>
  </xdr:twoCellAnchor>
  <xdr:twoCellAnchor editAs="oneCell">
    <xdr:from>
      <xdr:col>2</xdr:col>
      <xdr:colOff>2190750</xdr:colOff>
      <xdr:row>2</xdr:row>
      <xdr:rowOff>9525</xdr:rowOff>
    </xdr:from>
    <xdr:to>
      <xdr:col>3</xdr:col>
      <xdr:colOff>19050</xdr:colOff>
      <xdr:row>10</xdr:row>
      <xdr:rowOff>104775</xdr:rowOff>
    </xdr:to>
    <xdr:pic>
      <xdr:nvPicPr>
        <xdr:cNvPr id="4" name="Picture 5" descr="tarantula_01"/>
        <xdr:cNvPicPr preferRelativeResize="1">
          <a:picLocks noChangeAspect="1"/>
        </xdr:cNvPicPr>
      </xdr:nvPicPr>
      <xdr:blipFill>
        <a:blip r:embed="rId4"/>
        <a:stretch>
          <a:fillRect/>
        </a:stretch>
      </xdr:blipFill>
      <xdr:spPr>
        <a:xfrm>
          <a:off x="4010025" y="838200"/>
          <a:ext cx="2581275" cy="1438275"/>
        </a:xfrm>
        <a:prstGeom prst="rect">
          <a:avLst/>
        </a:prstGeom>
        <a:noFill/>
        <a:ln w="9525" cmpd="sng">
          <a:noFill/>
        </a:ln>
      </xdr:spPr>
    </xdr:pic>
    <xdr:clientData/>
  </xdr:twoCellAnchor>
  <xdr:twoCellAnchor editAs="oneCell">
    <xdr:from>
      <xdr:col>3</xdr:col>
      <xdr:colOff>9525</xdr:colOff>
      <xdr:row>9</xdr:row>
      <xdr:rowOff>104775</xdr:rowOff>
    </xdr:from>
    <xdr:to>
      <xdr:col>3</xdr:col>
      <xdr:colOff>1028700</xdr:colOff>
      <xdr:row>11</xdr:row>
      <xdr:rowOff>1047750</xdr:rowOff>
    </xdr:to>
    <xdr:pic>
      <xdr:nvPicPr>
        <xdr:cNvPr id="5" name="Picture 6" descr="tarantula_04"/>
        <xdr:cNvPicPr preferRelativeResize="1">
          <a:picLocks noChangeAspect="1"/>
        </xdr:cNvPicPr>
      </xdr:nvPicPr>
      <xdr:blipFill>
        <a:blip r:embed="rId5"/>
        <a:stretch>
          <a:fillRect/>
        </a:stretch>
      </xdr:blipFill>
      <xdr:spPr>
        <a:xfrm>
          <a:off x="6581775" y="2114550"/>
          <a:ext cx="10191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0</xdr:row>
      <xdr:rowOff>314325</xdr:rowOff>
    </xdr:from>
    <xdr:to>
      <xdr:col>5</xdr:col>
      <xdr:colOff>1390650</xdr:colOff>
      <xdr:row>5</xdr:row>
      <xdr:rowOff>57150</xdr:rowOff>
    </xdr:to>
    <xdr:pic>
      <xdr:nvPicPr>
        <xdr:cNvPr id="1" name="Picture 20" descr="zicke1"/>
        <xdr:cNvPicPr preferRelativeResize="1">
          <a:picLocks noChangeAspect="1"/>
        </xdr:cNvPicPr>
      </xdr:nvPicPr>
      <xdr:blipFill>
        <a:blip r:embed="rId1"/>
        <a:stretch>
          <a:fillRect/>
        </a:stretch>
      </xdr:blipFill>
      <xdr:spPr>
        <a:xfrm>
          <a:off x="4171950" y="314325"/>
          <a:ext cx="1028700" cy="609600"/>
        </a:xfrm>
        <a:prstGeom prst="rect">
          <a:avLst/>
        </a:prstGeom>
        <a:noFill/>
        <a:ln w="9525" cmpd="sng">
          <a:noFill/>
        </a:ln>
      </xdr:spPr>
    </xdr:pic>
    <xdr:clientData/>
  </xdr:twoCellAnchor>
  <xdr:twoCellAnchor editAs="oneCell">
    <xdr:from>
      <xdr:col>8</xdr:col>
      <xdr:colOff>142875</xdr:colOff>
      <xdr:row>0</xdr:row>
      <xdr:rowOff>314325</xdr:rowOff>
    </xdr:from>
    <xdr:to>
      <xdr:col>8</xdr:col>
      <xdr:colOff>1171575</xdr:colOff>
      <xdr:row>5</xdr:row>
      <xdr:rowOff>38100</xdr:rowOff>
    </xdr:to>
    <xdr:pic>
      <xdr:nvPicPr>
        <xdr:cNvPr id="2" name="Picture 21" descr="zicke2"/>
        <xdr:cNvPicPr preferRelativeResize="1">
          <a:picLocks noChangeAspect="1"/>
        </xdr:cNvPicPr>
      </xdr:nvPicPr>
      <xdr:blipFill>
        <a:blip r:embed="rId2"/>
        <a:stretch>
          <a:fillRect/>
        </a:stretch>
      </xdr:blipFill>
      <xdr:spPr>
        <a:xfrm>
          <a:off x="7000875" y="314325"/>
          <a:ext cx="10287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3">
    <tabColor indexed="43"/>
  </sheetPr>
  <dimension ref="B2:D19"/>
  <sheetViews>
    <sheetView showGridLines="0" showRowColHeaders="0" zoomScalePageLayoutView="0" workbookViewId="0" topLeftCell="A1">
      <selection activeCell="A1" sqref="A1"/>
    </sheetView>
  </sheetViews>
  <sheetFormatPr defaultColWidth="11.421875" defaultRowHeight="12.75"/>
  <cols>
    <col min="1" max="1" width="11.421875" style="13" customWidth="1"/>
    <col min="2" max="2" width="15.8515625" style="13" customWidth="1"/>
    <col min="3" max="3" width="71.28125" style="13" customWidth="1"/>
    <col min="4" max="4" width="17.00390625" style="13" customWidth="1"/>
    <col min="5" max="16384" width="11.421875" style="13" customWidth="1"/>
  </cols>
  <sheetData>
    <row r="1" ht="19.5" customHeight="1" thickBot="1"/>
    <row r="2" spans="2:4" ht="45.75" thickTop="1">
      <c r="B2" s="45"/>
      <c r="C2" s="46" t="s">
        <v>5</v>
      </c>
      <c r="D2" s="47"/>
    </row>
    <row r="3" spans="2:4" ht="16.5" customHeight="1">
      <c r="B3" s="48"/>
      <c r="C3" s="7"/>
      <c r="D3" s="49"/>
    </row>
    <row r="4" spans="2:4" ht="12.75">
      <c r="B4" s="48"/>
      <c r="C4" s="7"/>
      <c r="D4" s="49"/>
    </row>
    <row r="5" spans="2:4" ht="12.75">
      <c r="B5" s="48"/>
      <c r="C5" s="7"/>
      <c r="D5" s="49"/>
    </row>
    <row r="6" spans="2:4" ht="12.75">
      <c r="B6" s="48"/>
      <c r="C6" s="7"/>
      <c r="D6" s="49"/>
    </row>
    <row r="7" spans="2:4" ht="12.75">
      <c r="B7" s="48"/>
      <c r="C7" s="7"/>
      <c r="D7" s="49"/>
    </row>
    <row r="8" spans="2:4" ht="12.75">
      <c r="B8" s="48"/>
      <c r="C8" s="7"/>
      <c r="D8" s="49"/>
    </row>
    <row r="9" spans="2:4" ht="12.75">
      <c r="B9" s="48"/>
      <c r="C9" s="7"/>
      <c r="D9" s="49"/>
    </row>
    <row r="10" spans="2:4" ht="12.75">
      <c r="B10" s="48"/>
      <c r="C10" s="7"/>
      <c r="D10" s="49"/>
    </row>
    <row r="11" spans="2:4" ht="13.5" thickBot="1">
      <c r="B11" s="48"/>
      <c r="C11" s="7"/>
      <c r="D11" s="49"/>
    </row>
    <row r="12" spans="2:4" ht="84.75" customHeight="1" thickBot="1">
      <c r="B12" s="48"/>
      <c r="C12" s="43" t="s">
        <v>6</v>
      </c>
      <c r="D12" s="49"/>
    </row>
    <row r="13" spans="2:4" ht="13.5" thickBot="1">
      <c r="B13" s="48"/>
      <c r="C13" s="7"/>
      <c r="D13" s="49"/>
    </row>
    <row r="14" spans="2:4" ht="159" customHeight="1" thickBot="1">
      <c r="B14" s="48"/>
      <c r="C14" s="44" t="s">
        <v>7</v>
      </c>
      <c r="D14" s="49"/>
    </row>
    <row r="15" spans="2:4" ht="21.75" customHeight="1">
      <c r="B15" s="48"/>
      <c r="C15" s="7"/>
      <c r="D15" s="49"/>
    </row>
    <row r="16" spans="2:4" ht="12.75">
      <c r="B16" s="48"/>
      <c r="C16" s="7"/>
      <c r="D16" s="49"/>
    </row>
    <row r="17" spans="2:4" ht="13.5" thickBot="1">
      <c r="B17" s="50"/>
      <c r="C17" s="51"/>
      <c r="D17" s="52"/>
    </row>
    <row r="18" ht="13.5" thickTop="1">
      <c r="C18" s="53" t="s">
        <v>4</v>
      </c>
    </row>
    <row r="19" ht="12.75">
      <c r="C19" s="53" t="s">
        <v>8</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1">
    <tabColor indexed="57"/>
  </sheetPr>
  <dimension ref="A1:K151"/>
  <sheetViews>
    <sheetView showGridLines="0" showRowColHeaders="0" tabSelected="1" zoomScale="120" zoomScaleNormal="120" zoomScalePageLayoutView="0" workbookViewId="0" topLeftCell="A1">
      <pane ySplit="4" topLeftCell="A139" activePane="bottomLeft" state="frozen"/>
      <selection pane="topLeft" activeCell="D22" sqref="D22"/>
      <selection pane="bottomLeft" activeCell="C148" sqref="C148"/>
    </sheetView>
  </sheetViews>
  <sheetFormatPr defaultColWidth="11.421875" defaultRowHeight="12.75"/>
  <cols>
    <col min="1" max="1" width="5.7109375" style="4" customWidth="1"/>
    <col min="2" max="2" width="5.7109375" style="5" customWidth="1"/>
    <col min="3" max="3" width="38.28125" style="4" customWidth="1"/>
    <col min="4" max="4" width="1.7109375" style="6" customWidth="1"/>
    <col min="5" max="5" width="5.7109375" style="5" customWidth="1"/>
    <col min="6" max="6" width="38.28125" style="4" customWidth="1"/>
    <col min="7" max="7" width="1.7109375" style="6" customWidth="1"/>
    <col min="8" max="8" width="5.7109375" style="5" customWidth="1"/>
    <col min="9" max="9" width="38.28125" style="4" customWidth="1"/>
    <col min="10" max="10" width="5.7109375" style="6" customWidth="1"/>
    <col min="11" max="16384" width="11.421875" style="4" customWidth="1"/>
  </cols>
  <sheetData>
    <row r="1" spans="1:11" s="1" customFormat="1" ht="24.75">
      <c r="A1" s="12"/>
      <c r="B1" s="17"/>
      <c r="C1" s="56" t="s">
        <v>117</v>
      </c>
      <c r="D1" s="18"/>
      <c r="E1" s="19"/>
      <c r="F1" s="34" t="s">
        <v>1</v>
      </c>
      <c r="G1" s="18"/>
      <c r="H1" s="41">
        <f>SUM(H2:H4)</f>
        <v>108</v>
      </c>
      <c r="I1" s="35"/>
      <c r="J1" s="18"/>
      <c r="K1" s="11"/>
    </row>
    <row r="2" spans="1:11" s="1" customFormat="1" ht="12.75">
      <c r="A2" s="12"/>
      <c r="B2" s="20"/>
      <c r="C2" s="21"/>
      <c r="D2" s="22"/>
      <c r="E2" s="23"/>
      <c r="F2" s="36" t="s">
        <v>0</v>
      </c>
      <c r="G2" s="22"/>
      <c r="H2" s="23">
        <f>COUNTIF($D:$D,0)+COUNTIF($G:$G,0)+COUNTIF($J:$J,0)</f>
        <v>108</v>
      </c>
      <c r="I2" s="2"/>
      <c r="J2" s="22"/>
      <c r="K2" s="11"/>
    </row>
    <row r="3" spans="1:11" s="1" customFormat="1" ht="12.75">
      <c r="A3" s="12"/>
      <c r="B3" s="24"/>
      <c r="C3" s="21"/>
      <c r="D3" s="25"/>
      <c r="E3" s="26"/>
      <c r="F3" s="36" t="s">
        <v>2</v>
      </c>
      <c r="G3" s="25"/>
      <c r="H3" s="26">
        <f>COUNTIF($D:$D,1)+COUNTIF($G:$G,1)+COUNTIF($J:$J,1)</f>
        <v>0</v>
      </c>
      <c r="I3" s="37"/>
      <c r="J3" s="25"/>
      <c r="K3" s="11"/>
    </row>
    <row r="4" spans="1:11" s="33" customFormat="1" ht="12.75">
      <c r="A4" s="31"/>
      <c r="B4" s="27"/>
      <c r="C4" s="28"/>
      <c r="D4" s="29"/>
      <c r="E4" s="30"/>
      <c r="F4" s="38" t="s">
        <v>3</v>
      </c>
      <c r="G4" s="29"/>
      <c r="H4" s="30">
        <f>COUNTIF($D:$D,2)+COUNTIF($G:$G,2)+COUNTIF($J:$J,2)</f>
        <v>0</v>
      </c>
      <c r="I4" s="39"/>
      <c r="J4" s="40"/>
      <c r="K4" s="32"/>
    </row>
    <row r="5" spans="1:11" s="1" customFormat="1" ht="12.75">
      <c r="A5" s="12"/>
      <c r="B5" s="14"/>
      <c r="C5" s="15"/>
      <c r="D5" s="16"/>
      <c r="E5" s="14"/>
      <c r="F5" s="15"/>
      <c r="G5" s="16"/>
      <c r="H5" s="14"/>
      <c r="I5" s="15"/>
      <c r="J5" s="16"/>
      <c r="K5" s="11"/>
    </row>
    <row r="6" spans="1:11" s="1" customFormat="1" ht="132" customHeight="1">
      <c r="A6" s="12"/>
      <c r="B6" s="14">
        <v>1</v>
      </c>
      <c r="C6" s="55" t="s">
        <v>9</v>
      </c>
      <c r="D6" s="16"/>
      <c r="E6" s="14">
        <f>B6+1</f>
        <v>2</v>
      </c>
      <c r="F6" s="55" t="s">
        <v>10</v>
      </c>
      <c r="G6" s="16"/>
      <c r="H6" s="14">
        <f>B6+2</f>
        <v>3</v>
      </c>
      <c r="I6" s="55" t="s">
        <v>11</v>
      </c>
      <c r="J6" s="54"/>
      <c r="K6" s="11"/>
    </row>
    <row r="7" spans="1:11" s="1" customFormat="1" ht="13.5" thickBot="1">
      <c r="A7" s="12"/>
      <c r="B7" s="14"/>
      <c r="C7" s="3" t="str">
        <f>IF(D8=1,"Richtig",IF(C8&lt;&gt;"","Falsch","noch nicht gelöst"))</f>
        <v>noch nicht gelöst</v>
      </c>
      <c r="D7" s="16"/>
      <c r="E7" s="14"/>
      <c r="F7" s="3" t="str">
        <f>IF(G8=1,"Richtig",IF(F8&lt;&gt;"","Falsch","noch nicht gelöst"))</f>
        <v>noch nicht gelöst</v>
      </c>
      <c r="G7" s="16"/>
      <c r="H7" s="14"/>
      <c r="I7" s="3" t="str">
        <f>IF(J8=1,"Richtig",IF(I8&lt;&gt;"","Falsch","noch nicht gelöst"))</f>
        <v>noch nicht gelöst</v>
      </c>
      <c r="J7" s="54"/>
      <c r="K7" s="11"/>
    </row>
    <row r="8" spans="1:11" s="1" customFormat="1" ht="13.5" thickBot="1">
      <c r="A8" s="12"/>
      <c r="B8" s="14"/>
      <c r="C8" s="42"/>
      <c r="D8" s="16">
        <f>IF(C8&lt;&gt;"",IF(OR(LOWER(C8)=LOWER("Wall Street")),1,2),0)</f>
        <v>0</v>
      </c>
      <c r="E8" s="14"/>
      <c r="F8" s="42"/>
      <c r="G8" s="16">
        <f>IF(F8&lt;&gt;"",IF(OR(LOWER(F8)=LOWER("Superman")),1,2),0)</f>
        <v>0</v>
      </c>
      <c r="H8" s="14"/>
      <c r="I8" s="42"/>
      <c r="J8" s="54">
        <f>IF(I8&lt;&gt;"",IF(OR(LOWER(I8)=LOWER("Die oberen Zehntausend"),LOWER(I8)=LOWER("High Society")),1,2),0)</f>
        <v>0</v>
      </c>
      <c r="K8" s="11"/>
    </row>
    <row r="9" spans="1:11" s="1" customFormat="1" ht="12.75">
      <c r="A9" s="12"/>
      <c r="B9" s="14"/>
      <c r="C9" s="15"/>
      <c r="D9" s="16"/>
      <c r="E9" s="14"/>
      <c r="F9" s="15"/>
      <c r="G9" s="16"/>
      <c r="H9" s="14"/>
      <c r="I9" s="15"/>
      <c r="J9" s="54"/>
      <c r="K9" s="11"/>
    </row>
    <row r="10" spans="1:11" s="1" customFormat="1" ht="132" customHeight="1">
      <c r="A10" s="12"/>
      <c r="B10" s="14">
        <f>B6+3</f>
        <v>4</v>
      </c>
      <c r="C10" s="55" t="s">
        <v>12</v>
      </c>
      <c r="D10" s="16"/>
      <c r="E10" s="14">
        <f>E6+3</f>
        <v>5</v>
      </c>
      <c r="F10" s="55" t="s">
        <v>13</v>
      </c>
      <c r="G10" s="16"/>
      <c r="H10" s="14">
        <f>H6+3</f>
        <v>6</v>
      </c>
      <c r="I10" s="55" t="s">
        <v>14</v>
      </c>
      <c r="J10" s="54"/>
      <c r="K10" s="11"/>
    </row>
    <row r="11" spans="1:11" s="1" customFormat="1" ht="13.5" thickBot="1">
      <c r="A11" s="12"/>
      <c r="B11" s="14"/>
      <c r="C11" s="3" t="str">
        <f>IF(D12=1,"Richtig",IF(C12&lt;&gt;"","Falsch","noch nicht gelöst"))</f>
        <v>noch nicht gelöst</v>
      </c>
      <c r="D11" s="16"/>
      <c r="E11" s="14"/>
      <c r="F11" s="3" t="str">
        <f>IF(G12=1,"Richtig",IF(F12&lt;&gt;"","Falsch","noch nicht gelöst"))</f>
        <v>noch nicht gelöst</v>
      </c>
      <c r="G11" s="16"/>
      <c r="H11" s="14"/>
      <c r="I11" s="3" t="str">
        <f>IF(J12=1,"Richtig",IF(I12&lt;&gt;"","Falsch","noch nicht gelöst"))</f>
        <v>noch nicht gelöst</v>
      </c>
      <c r="J11" s="54"/>
      <c r="K11" s="11"/>
    </row>
    <row r="12" spans="1:11" s="1" customFormat="1" ht="13.5" thickBot="1">
      <c r="A12" s="12"/>
      <c r="B12" s="14"/>
      <c r="C12" s="42"/>
      <c r="D12" s="16">
        <f>IF(C12&lt;&gt;"",IF(OR(LOWER(C12)=LOWER("Philadelphia")),1,2),0)</f>
        <v>0</v>
      </c>
      <c r="E12" s="14"/>
      <c r="F12" s="42"/>
      <c r="G12" s="16">
        <f>IF(F12&lt;&gt;"",IF(OR(LOWER(F12)=LOWER("E.T. – Der Außerirdische"),LOWER(F12)=LOWER("E.T."),LOWER(F12)=LOWER("E.T. the Extra-Terrestrial")),1,2),0)</f>
        <v>0</v>
      </c>
      <c r="H12" s="14"/>
      <c r="I12" s="42"/>
      <c r="J12" s="54">
        <f>IF(I12&lt;&gt;"",IF(OR(LOWER(I12)=LOWER("Fack ju Göhte")),1,2),0)</f>
        <v>0</v>
      </c>
      <c r="K12" s="11"/>
    </row>
    <row r="13" spans="1:11" s="1" customFormat="1" ht="12.75">
      <c r="A13" s="12"/>
      <c r="B13" s="14"/>
      <c r="C13" s="15"/>
      <c r="D13" s="16"/>
      <c r="E13" s="14"/>
      <c r="F13" s="15"/>
      <c r="G13" s="16"/>
      <c r="H13" s="14"/>
      <c r="I13" s="15"/>
      <c r="J13" s="54"/>
      <c r="K13" s="11"/>
    </row>
    <row r="14" spans="1:11" s="1" customFormat="1" ht="132" customHeight="1">
      <c r="A14" s="12"/>
      <c r="B14" s="14">
        <f>B10+3</f>
        <v>7</v>
      </c>
      <c r="C14" s="55" t="s">
        <v>15</v>
      </c>
      <c r="D14" s="16"/>
      <c r="E14" s="14">
        <f>E10+3</f>
        <v>8</v>
      </c>
      <c r="F14" s="55" t="s">
        <v>16</v>
      </c>
      <c r="G14" s="16"/>
      <c r="H14" s="14">
        <f>H10+3</f>
        <v>9</v>
      </c>
      <c r="I14" s="55" t="s">
        <v>17</v>
      </c>
      <c r="J14" s="54"/>
      <c r="K14" s="11"/>
    </row>
    <row r="15" spans="1:11" s="1" customFormat="1" ht="13.5" thickBot="1">
      <c r="A15" s="12"/>
      <c r="B15" s="14"/>
      <c r="C15" s="3" t="str">
        <f>IF(D16=1,"Richtig",IF(C16&lt;&gt;"","Falsch","noch nicht gelöst"))</f>
        <v>noch nicht gelöst</v>
      </c>
      <c r="D15" s="16"/>
      <c r="E15" s="14"/>
      <c r="F15" s="3" t="str">
        <f>IF(G16=1,"Richtig",IF(F16&lt;&gt;"","Falsch","noch nicht gelöst"))</f>
        <v>noch nicht gelöst</v>
      </c>
      <c r="G15" s="16"/>
      <c r="H15" s="14"/>
      <c r="I15" s="3" t="str">
        <f>IF(J16=1,"Richtig",IF(I16&lt;&gt;"","Falsch","noch nicht gelöst"))</f>
        <v>noch nicht gelöst</v>
      </c>
      <c r="J15" s="54"/>
      <c r="K15" s="11"/>
    </row>
    <row r="16" spans="1:11" s="1" customFormat="1" ht="13.5" thickBot="1">
      <c r="A16" s="12"/>
      <c r="B16" s="14"/>
      <c r="C16" s="42"/>
      <c r="D16" s="16">
        <f>IF(C16&lt;&gt;"",IF(OR(LOWER(C16)=LOWER("Zimmer 1408"),LOWER(C16)=LOWER("1408")),1,2),0)</f>
        <v>0</v>
      </c>
      <c r="E16" s="14"/>
      <c r="F16" s="42"/>
      <c r="G16" s="16">
        <f>IF(F16&lt;&gt;"",IF(OR(LOWER(F16)=LOWER("Illuminati"),LOWER(F16)=LOWER("Angels and Demons")),1,2),0)</f>
        <v>0</v>
      </c>
      <c r="H16" s="14"/>
      <c r="I16" s="42"/>
      <c r="J16" s="54">
        <f>IF(I16&lt;&gt;"",IF(OR(LOWER(I16)=LOWER("The Tuxedo - Gefahr im Anzug"),LOWER(I16)=LOWER("The Tuxedo")),1,2),0)</f>
        <v>0</v>
      </c>
      <c r="K16" s="11"/>
    </row>
    <row r="17" spans="1:11" s="1" customFormat="1" ht="12.75">
      <c r="A17" s="12"/>
      <c r="B17" s="14"/>
      <c r="C17" s="15"/>
      <c r="D17" s="16"/>
      <c r="E17" s="14"/>
      <c r="F17" s="15"/>
      <c r="G17" s="16"/>
      <c r="H17" s="14"/>
      <c r="I17" s="15"/>
      <c r="J17" s="54"/>
      <c r="K17" s="11"/>
    </row>
    <row r="18" spans="1:11" s="1" customFormat="1" ht="132" customHeight="1">
      <c r="A18" s="12"/>
      <c r="B18" s="14">
        <f>B14+3</f>
        <v>10</v>
      </c>
      <c r="C18" s="55" t="s">
        <v>18</v>
      </c>
      <c r="D18" s="16"/>
      <c r="E18" s="14">
        <f>E14+3</f>
        <v>11</v>
      </c>
      <c r="F18" s="55" t="s">
        <v>19</v>
      </c>
      <c r="G18" s="16"/>
      <c r="H18" s="14">
        <f>H14+3</f>
        <v>12</v>
      </c>
      <c r="I18" s="55" t="s">
        <v>20</v>
      </c>
      <c r="J18" s="54"/>
      <c r="K18" s="11"/>
    </row>
    <row r="19" spans="1:11" s="1" customFormat="1" ht="13.5" thickBot="1">
      <c r="A19" s="12"/>
      <c r="B19" s="14"/>
      <c r="C19" s="3" t="str">
        <f>IF(D20=1,"Richtig",IF(C20&lt;&gt;"","Falsch","noch nicht gelöst"))</f>
        <v>noch nicht gelöst</v>
      </c>
      <c r="D19" s="16"/>
      <c r="E19" s="14"/>
      <c r="F19" s="3" t="str">
        <f>IF(G20=1,"Richtig",IF(F20&lt;&gt;"","Falsch","noch nicht gelöst"))</f>
        <v>noch nicht gelöst</v>
      </c>
      <c r="G19" s="16"/>
      <c r="H19" s="14"/>
      <c r="I19" s="3" t="str">
        <f>IF(J20=1,"Richtig",IF(I20&lt;&gt;"","Falsch","noch nicht gelöst"))</f>
        <v>noch nicht gelöst</v>
      </c>
      <c r="J19" s="54"/>
      <c r="K19" s="11"/>
    </row>
    <row r="20" spans="1:11" s="1" customFormat="1" ht="13.5" thickBot="1">
      <c r="A20" s="12"/>
      <c r="B20" s="14"/>
      <c r="C20" s="42"/>
      <c r="D20" s="16">
        <f>IF(C20&lt;&gt;"",IF(OR(LOWER(C20)=LOWER("Weil es dich gibt"),LOWER(C20)=LOWER("Serendipity")),1,2),0)</f>
        <v>0</v>
      </c>
      <c r="E20" s="14"/>
      <c r="F20" s="42"/>
      <c r="G20" s="16">
        <f>IF(F20&lt;&gt;"",IF(OR(LOWER(F20)=LOWER("Tage wie dieser"),LOWER(F20)=LOWER("Tage wie dieser ..."),LOWER(F20)=LOWER("One Fine Day")),1,2),0)</f>
        <v>0</v>
      </c>
      <c r="H20" s="14"/>
      <c r="I20" s="42"/>
      <c r="J20" s="54">
        <f>IF(I20&lt;&gt;"",IF(OR(LOWER(I20)=LOWER("Stirb langsam"),LOWER(I20)=LOWER("Die Hard")),1,2),0)</f>
        <v>0</v>
      </c>
      <c r="K20" s="11"/>
    </row>
    <row r="21" spans="1:11" s="1" customFormat="1" ht="12.75">
      <c r="A21" s="12"/>
      <c r="B21" s="14"/>
      <c r="C21" s="15"/>
      <c r="D21" s="16"/>
      <c r="E21" s="14"/>
      <c r="F21" s="15"/>
      <c r="G21" s="16"/>
      <c r="H21" s="14"/>
      <c r="I21" s="15"/>
      <c r="J21" s="54"/>
      <c r="K21" s="11"/>
    </row>
    <row r="22" spans="1:11" s="1" customFormat="1" ht="132" customHeight="1">
      <c r="A22" s="12"/>
      <c r="B22" s="14">
        <f>B18+3</f>
        <v>13</v>
      </c>
      <c r="C22" s="55" t="s">
        <v>21</v>
      </c>
      <c r="D22" s="16"/>
      <c r="E22" s="14">
        <f>E18+3</f>
        <v>14</v>
      </c>
      <c r="F22" s="55" t="s">
        <v>22</v>
      </c>
      <c r="G22" s="16"/>
      <c r="H22" s="14">
        <f>H18+3</f>
        <v>15</v>
      </c>
      <c r="I22" s="55" t="s">
        <v>23</v>
      </c>
      <c r="J22" s="54"/>
      <c r="K22" s="11"/>
    </row>
    <row r="23" spans="1:11" s="1" customFormat="1" ht="13.5" thickBot="1">
      <c r="A23" s="12"/>
      <c r="B23" s="14"/>
      <c r="C23" s="3" t="str">
        <f>IF(D24=1,"Richtig",IF(C24&lt;&gt;"","Falsch","noch nicht gelöst"))</f>
        <v>noch nicht gelöst</v>
      </c>
      <c r="D23" s="16"/>
      <c r="E23" s="14"/>
      <c r="F23" s="3" t="str">
        <f>IF(G24=1,"Richtig",IF(F24&lt;&gt;"","Falsch","noch nicht gelöst"))</f>
        <v>noch nicht gelöst</v>
      </c>
      <c r="G23" s="16"/>
      <c r="H23" s="14"/>
      <c r="I23" s="3" t="str">
        <f>IF(J24=1,"Richtig",IF(I24&lt;&gt;"","Falsch","noch nicht gelöst"))</f>
        <v>noch nicht gelöst</v>
      </c>
      <c r="J23" s="54"/>
      <c r="K23" s="11"/>
    </row>
    <row r="24" spans="1:11" s="1" customFormat="1" ht="13.5" thickBot="1">
      <c r="A24" s="12"/>
      <c r="B24" s="14"/>
      <c r="C24" s="42"/>
      <c r="D24" s="16">
        <f>IF(C24&lt;&gt;"",IF(OR(LOWER(C24)=LOWER("Zurück zu dir"),LOWER(C24)=LOWER("Return to me")),1,2),0)</f>
        <v>0</v>
      </c>
      <c r="E24" s="14"/>
      <c r="F24" s="42"/>
      <c r="G24" s="16">
        <f>IF(F24&lt;&gt;"",IF(OR(LOWER(F24)=LOWER("Aviator"),LOWER(F24)=LOWER("The Aviator")),1,2),0)</f>
        <v>0</v>
      </c>
      <c r="H24" s="14"/>
      <c r="I24" s="42"/>
      <c r="J24" s="54">
        <f>IF(I24&lt;&gt;"",IF(OR(LOWER(I24)=LOWER("Schlaflos in Seattle"),LOWER(I24)=LOWER("Sleepless in Seattle")),1,2),0)</f>
        <v>0</v>
      </c>
      <c r="K24" s="11"/>
    </row>
    <row r="25" spans="1:11" s="1" customFormat="1" ht="12.75">
      <c r="A25" s="12"/>
      <c r="B25" s="14"/>
      <c r="C25" s="15"/>
      <c r="D25" s="16"/>
      <c r="E25" s="14"/>
      <c r="F25" s="15"/>
      <c r="G25" s="16"/>
      <c r="H25" s="14"/>
      <c r="I25" s="15"/>
      <c r="J25" s="54"/>
      <c r="K25" s="11"/>
    </row>
    <row r="26" spans="1:11" s="1" customFormat="1" ht="132" customHeight="1">
      <c r="A26" s="12"/>
      <c r="B26" s="14">
        <f>B22+3</f>
        <v>16</v>
      </c>
      <c r="C26" s="55" t="s">
        <v>24</v>
      </c>
      <c r="D26" s="16"/>
      <c r="E26" s="14">
        <f>E22+3</f>
        <v>17</v>
      </c>
      <c r="F26" s="55" t="s">
        <v>25</v>
      </c>
      <c r="G26" s="16"/>
      <c r="H26" s="14">
        <f>H22+3</f>
        <v>18</v>
      </c>
      <c r="I26" s="55" t="s">
        <v>26</v>
      </c>
      <c r="J26" s="54"/>
      <c r="K26" s="11"/>
    </row>
    <row r="27" spans="1:11" s="1" customFormat="1" ht="13.5" thickBot="1">
      <c r="A27" s="12"/>
      <c r="B27" s="14"/>
      <c r="C27" s="3" t="str">
        <f>IF(D28=1,"Richtig",IF(C28&lt;&gt;"","Falsch","noch nicht gelöst"))</f>
        <v>noch nicht gelöst</v>
      </c>
      <c r="D27" s="16"/>
      <c r="E27" s="14"/>
      <c r="F27" s="3" t="str">
        <f>IF(G28=1,"Richtig",IF(F28&lt;&gt;"","Falsch","noch nicht gelöst"))</f>
        <v>noch nicht gelöst</v>
      </c>
      <c r="G27" s="16"/>
      <c r="H27" s="14"/>
      <c r="I27" s="3" t="str">
        <f>IF(J28=1,"Richtig",IF(I28&lt;&gt;"","Falsch","noch nicht gelöst"))</f>
        <v>noch nicht gelöst</v>
      </c>
      <c r="J27" s="54"/>
      <c r="K27" s="11"/>
    </row>
    <row r="28" spans="1:11" s="1" customFormat="1" ht="13.5" thickBot="1">
      <c r="A28" s="12"/>
      <c r="B28" s="14"/>
      <c r="C28" s="42"/>
      <c r="D28" s="16">
        <f>IF(C28&lt;&gt;"",IF(OR(LOWER(C28)=LOWER("Das Haus am See"),LOWER(C28)=LOWER("The Lake House")),1,2),0)</f>
        <v>0</v>
      </c>
      <c r="E28" s="14"/>
      <c r="F28" s="42"/>
      <c r="G28" s="16">
        <f>IF(F28&lt;&gt;"",IF(OR(LOWER(F28)=LOWER("Der mit dem Wolf tanzt"),LOWER(F28)=LOWER("Dances with Wolves")),1,2),0)</f>
        <v>0</v>
      </c>
      <c r="H28" s="14"/>
      <c r="I28" s="42"/>
      <c r="J28" s="54">
        <f>IF(I28&lt;&gt;"",IF(OR(LOWER(I28)=LOWER("Inglourious Basterds")),1,2),0)</f>
        <v>0</v>
      </c>
      <c r="K28" s="11"/>
    </row>
    <row r="29" spans="1:11" s="1" customFormat="1" ht="12.75">
      <c r="A29" s="12"/>
      <c r="B29" s="14"/>
      <c r="C29" s="15"/>
      <c r="D29" s="16"/>
      <c r="E29" s="14"/>
      <c r="F29" s="15"/>
      <c r="G29" s="16"/>
      <c r="H29" s="14"/>
      <c r="I29" s="15"/>
      <c r="J29" s="54"/>
      <c r="K29" s="11"/>
    </row>
    <row r="30" spans="1:11" s="1" customFormat="1" ht="132" customHeight="1">
      <c r="A30" s="12"/>
      <c r="B30" s="14">
        <f>B26+3</f>
        <v>19</v>
      </c>
      <c r="C30" s="55" t="s">
        <v>27</v>
      </c>
      <c r="D30" s="16"/>
      <c r="E30" s="14">
        <f>E26+3</f>
        <v>20</v>
      </c>
      <c r="F30" s="55" t="s">
        <v>28</v>
      </c>
      <c r="G30" s="16"/>
      <c r="H30" s="14">
        <f>H26+3</f>
        <v>21</v>
      </c>
      <c r="I30" s="55" t="s">
        <v>29</v>
      </c>
      <c r="J30" s="54"/>
      <c r="K30" s="11"/>
    </row>
    <row r="31" spans="1:11" s="1" customFormat="1" ht="13.5" thickBot="1">
      <c r="A31" s="12"/>
      <c r="B31" s="14"/>
      <c r="C31" s="3" t="str">
        <f>IF(D32=1,"Richtig",IF(C32&lt;&gt;"","Falsch","noch nicht gelöst"))</f>
        <v>noch nicht gelöst</v>
      </c>
      <c r="D31" s="16"/>
      <c r="E31" s="14"/>
      <c r="F31" s="3" t="str">
        <f>IF(G32=1,"Richtig",IF(F32&lt;&gt;"","Falsch","noch nicht gelöst"))</f>
        <v>noch nicht gelöst</v>
      </c>
      <c r="G31" s="16"/>
      <c r="H31" s="14"/>
      <c r="I31" s="3" t="str">
        <f>IF(J32=1,"Richtig",IF(I32&lt;&gt;"","Falsch","noch nicht gelöst"))</f>
        <v>noch nicht gelöst</v>
      </c>
      <c r="J31" s="54"/>
      <c r="K31" s="11"/>
    </row>
    <row r="32" spans="1:11" s="1" customFormat="1" ht="13.5" thickBot="1">
      <c r="A32" s="12"/>
      <c r="B32" s="14"/>
      <c r="C32" s="42"/>
      <c r="D32" s="16">
        <f>IF(C32&lt;&gt;"",IF(OR(LOWER(C32)=LOWER("Das dreckige Dutzend"),LOWER(C32)=LOWER("The Dirty Dozen")),1,2),0)</f>
        <v>0</v>
      </c>
      <c r="E32" s="14"/>
      <c r="F32" s="42"/>
      <c r="G32" s="16">
        <f>IF(F32&lt;&gt;"",IF(OR(LOWER(F32)=LOWER("The Wolf of Wall Street")),1,2),0)</f>
        <v>0</v>
      </c>
      <c r="H32" s="14"/>
      <c r="I32" s="42"/>
      <c r="J32" s="54">
        <f>IF(I32&lt;&gt;"",IF(OR(LOWER(I32)=LOWER("Ghostbusters")),1,2),0)</f>
        <v>0</v>
      </c>
      <c r="K32" s="11"/>
    </row>
    <row r="33" spans="1:11" s="1" customFormat="1" ht="12.75">
      <c r="A33" s="12"/>
      <c r="B33" s="14"/>
      <c r="C33" s="15"/>
      <c r="D33" s="16"/>
      <c r="E33" s="14"/>
      <c r="F33" s="15"/>
      <c r="G33" s="16"/>
      <c r="H33" s="14"/>
      <c r="I33" s="15"/>
      <c r="J33" s="54"/>
      <c r="K33" s="11"/>
    </row>
    <row r="34" spans="1:11" s="1" customFormat="1" ht="132" customHeight="1">
      <c r="A34" s="12"/>
      <c r="B34" s="14">
        <f>B30+3</f>
        <v>22</v>
      </c>
      <c r="C34" s="55" t="s">
        <v>30</v>
      </c>
      <c r="D34" s="16"/>
      <c r="E34" s="14">
        <f>E30+3</f>
        <v>23</v>
      </c>
      <c r="F34" s="55" t="s">
        <v>31</v>
      </c>
      <c r="G34" s="16"/>
      <c r="H34" s="14">
        <f>H30+3</f>
        <v>24</v>
      </c>
      <c r="I34" s="55" t="s">
        <v>32</v>
      </c>
      <c r="J34" s="54"/>
      <c r="K34" s="11"/>
    </row>
    <row r="35" spans="1:11" s="1" customFormat="1" ht="13.5" thickBot="1">
      <c r="A35" s="12"/>
      <c r="B35" s="14"/>
      <c r="C35" s="3" t="str">
        <f>IF(D36=1,"Richtig",IF(C36&lt;&gt;"","Falsch","noch nicht gelöst"))</f>
        <v>noch nicht gelöst</v>
      </c>
      <c r="D35" s="16"/>
      <c r="E35" s="14"/>
      <c r="F35" s="3" t="str">
        <f>IF(G36=1,"Richtig",IF(F36&lt;&gt;"","Falsch","noch nicht gelöst"))</f>
        <v>noch nicht gelöst</v>
      </c>
      <c r="G35" s="16"/>
      <c r="H35" s="14"/>
      <c r="I35" s="3" t="str">
        <f>IF(J36=1,"Richtig",IF(I36&lt;&gt;"","Falsch","noch nicht gelöst"))</f>
        <v>noch nicht gelöst</v>
      </c>
      <c r="J35" s="54"/>
      <c r="K35" s="11"/>
    </row>
    <row r="36" spans="1:11" s="1" customFormat="1" ht="13.5" thickBot="1">
      <c r="A36" s="12"/>
      <c r="B36" s="14"/>
      <c r="C36" s="42"/>
      <c r="D36" s="16">
        <f>IF(C36&lt;&gt;"",IF(OR(LOWER(C36)=LOWER("Kingpin"),LOWER(C36)=LOWER("King Pin")),1,2),0)</f>
        <v>0</v>
      </c>
      <c r="E36" s="14"/>
      <c r="F36" s="42"/>
      <c r="G36" s="16">
        <f>IF(F36&lt;&gt;"",IF(OR(LOWER(F36)=LOWER("Ich, beide &amp; sie"),LOWER(F36)=LOWER("Me, Myself &amp; Irene")),1,2),0)</f>
        <v>0</v>
      </c>
      <c r="H36" s="14"/>
      <c r="I36" s="42"/>
      <c r="J36" s="54">
        <f>IF(I36&lt;&gt;"",IF(OR(LOWER(I36)=LOWER("Verrückt nach Mary"),LOWER(I36)=LOWER("There's Something About Mary")),1,2),0)</f>
        <v>0</v>
      </c>
      <c r="K36" s="11"/>
    </row>
    <row r="37" spans="1:11" s="1" customFormat="1" ht="12.75">
      <c r="A37" s="12"/>
      <c r="B37" s="14"/>
      <c r="C37" s="15"/>
      <c r="D37" s="16"/>
      <c r="E37" s="14"/>
      <c r="F37" s="15"/>
      <c r="G37" s="16"/>
      <c r="H37" s="14"/>
      <c r="I37" s="15"/>
      <c r="J37" s="54"/>
      <c r="K37" s="11"/>
    </row>
    <row r="38" spans="1:11" s="1" customFormat="1" ht="132" customHeight="1">
      <c r="A38" s="12"/>
      <c r="B38" s="14">
        <f>B34+3</f>
        <v>25</v>
      </c>
      <c r="C38" s="55" t="s">
        <v>33</v>
      </c>
      <c r="D38" s="16"/>
      <c r="E38" s="14">
        <f>E34+3</f>
        <v>26</v>
      </c>
      <c r="F38" s="55" t="s">
        <v>34</v>
      </c>
      <c r="G38" s="16"/>
      <c r="H38" s="14">
        <f>H34+3</f>
        <v>27</v>
      </c>
      <c r="I38" s="55" t="s">
        <v>35</v>
      </c>
      <c r="J38" s="54"/>
      <c r="K38" s="11"/>
    </row>
    <row r="39" spans="1:11" s="1" customFormat="1" ht="13.5" thickBot="1">
      <c r="A39" s="12"/>
      <c r="B39" s="14"/>
      <c r="C39" s="3" t="str">
        <f>IF(D40=1,"Richtig",IF(C40&lt;&gt;"","Falsch","noch nicht gelöst"))</f>
        <v>noch nicht gelöst</v>
      </c>
      <c r="D39" s="16"/>
      <c r="E39" s="14"/>
      <c r="F39" s="3" t="str">
        <f>IF(G40=1,"Richtig",IF(F40&lt;&gt;"","Falsch","noch nicht gelöst"))</f>
        <v>noch nicht gelöst</v>
      </c>
      <c r="G39" s="16"/>
      <c r="H39" s="14"/>
      <c r="I39" s="3" t="str">
        <f>IF(J40=1,"Richtig",IF(I40&lt;&gt;"","Falsch","noch nicht gelöst"))</f>
        <v>noch nicht gelöst</v>
      </c>
      <c r="J39" s="54"/>
      <c r="K39" s="11"/>
    </row>
    <row r="40" spans="1:11" s="1" customFormat="1" ht="13.5" thickBot="1">
      <c r="A40" s="12"/>
      <c r="B40" s="14"/>
      <c r="C40" s="42"/>
      <c r="D40" s="16">
        <f>IF(C40&lt;&gt;"",IF(OR(LOWER(C40)=LOWER("Schwer verliebt"),LOWER(C40)=LOWER("Shallow Hal")),1,2),0)</f>
        <v>0</v>
      </c>
      <c r="E40" s="14"/>
      <c r="F40" s="42"/>
      <c r="G40" s="16">
        <f>IF(F40&lt;&gt;"",IF(OR(LOWER(F40)=LOWER("The Revenant")),1,2),0)</f>
        <v>0</v>
      </c>
      <c r="H40" s="14"/>
      <c r="I40" s="42"/>
      <c r="J40" s="54">
        <f>IF(I40&lt;&gt;"",IF(OR(LOWER(I40)=LOWER("Titanic")),1,2),0)</f>
        <v>0</v>
      </c>
      <c r="K40" s="11"/>
    </row>
    <row r="41" spans="1:11" s="1" customFormat="1" ht="12.75">
      <c r="A41" s="12"/>
      <c r="B41" s="14"/>
      <c r="C41" s="15"/>
      <c r="D41" s="16"/>
      <c r="E41" s="14"/>
      <c r="F41" s="15"/>
      <c r="G41" s="16"/>
      <c r="H41" s="14"/>
      <c r="I41" s="15"/>
      <c r="J41" s="54"/>
      <c r="K41" s="11"/>
    </row>
    <row r="42" spans="1:11" s="1" customFormat="1" ht="132" customHeight="1">
      <c r="A42" s="12"/>
      <c r="B42" s="14">
        <f>B38+3</f>
        <v>28</v>
      </c>
      <c r="C42" s="55" t="s">
        <v>36</v>
      </c>
      <c r="D42" s="16"/>
      <c r="E42" s="14">
        <f>E38+3</f>
        <v>29</v>
      </c>
      <c r="F42" s="55" t="s">
        <v>37</v>
      </c>
      <c r="G42" s="16"/>
      <c r="H42" s="14">
        <f>H38+3</f>
        <v>30</v>
      </c>
      <c r="I42" s="55" t="s">
        <v>38</v>
      </c>
      <c r="J42" s="54"/>
      <c r="K42" s="11"/>
    </row>
    <row r="43" spans="1:11" s="1" customFormat="1" ht="13.5" thickBot="1">
      <c r="A43" s="12"/>
      <c r="B43" s="14"/>
      <c r="C43" s="3" t="str">
        <f>IF(D44=1,"Richtig",IF(C44&lt;&gt;"","Falsch","noch nicht gelöst"))</f>
        <v>noch nicht gelöst</v>
      </c>
      <c r="D43" s="16"/>
      <c r="E43" s="14"/>
      <c r="F43" s="3" t="str">
        <f>IF(G44=1,"Richtig",IF(F44&lt;&gt;"","Falsch","noch nicht gelöst"))</f>
        <v>noch nicht gelöst</v>
      </c>
      <c r="G43" s="16"/>
      <c r="H43" s="14"/>
      <c r="I43" s="3" t="str">
        <f>IF(J44=1,"Richtig",IF(I44&lt;&gt;"","Falsch","noch nicht gelöst"))</f>
        <v>noch nicht gelöst</v>
      </c>
      <c r="J43" s="54"/>
      <c r="K43" s="11"/>
    </row>
    <row r="44" spans="1:11" s="1" customFormat="1" ht="13.5" thickBot="1">
      <c r="A44" s="12"/>
      <c r="B44" s="14"/>
      <c r="C44" s="42"/>
      <c r="D44" s="16">
        <f>IF(C44&lt;&gt;"",IF(OR(LOWER(C44)=LOWER("Interceptor"),LOWER(C44)=LOWER("The Interceptor"),LOWER(C44)=LOWER("The Wraith")),1,2),0)</f>
        <v>0</v>
      </c>
      <c r="E44" s="14"/>
      <c r="F44" s="42"/>
      <c r="G44" s="16">
        <f>IF(F44&lt;&gt;"",IF(OR(LOWER(F44)=LOWER("Grease")),1,2),0)</f>
        <v>0</v>
      </c>
      <c r="H44" s="14"/>
      <c r="I44" s="42"/>
      <c r="J44" s="54">
        <f>IF(I44&lt;&gt;"",IF(OR(LOWER(I44)=LOWER("Der weiße Hai"),LOWER(I44)=LOWER("Jaws")),1,2),0)</f>
        <v>0</v>
      </c>
      <c r="K44" s="11"/>
    </row>
    <row r="45" spans="1:11" s="1" customFormat="1" ht="12.75">
      <c r="A45" s="12"/>
      <c r="B45" s="14"/>
      <c r="C45" s="15"/>
      <c r="D45" s="16"/>
      <c r="E45" s="14"/>
      <c r="F45" s="15"/>
      <c r="G45" s="16"/>
      <c r="H45" s="14"/>
      <c r="I45" s="15"/>
      <c r="J45" s="54"/>
      <c r="K45" s="11"/>
    </row>
    <row r="46" spans="1:11" s="1" customFormat="1" ht="132" customHeight="1">
      <c r="A46" s="12"/>
      <c r="B46" s="14">
        <f>B42+3</f>
        <v>31</v>
      </c>
      <c r="C46" s="55" t="s">
        <v>39</v>
      </c>
      <c r="D46" s="16"/>
      <c r="E46" s="14">
        <f>E42+3</f>
        <v>32</v>
      </c>
      <c r="F46" s="55" t="s">
        <v>40</v>
      </c>
      <c r="G46" s="16"/>
      <c r="H46" s="14">
        <f>H42+3</f>
        <v>33</v>
      </c>
      <c r="I46" s="55" t="s">
        <v>41</v>
      </c>
      <c r="J46" s="54"/>
      <c r="K46" s="11"/>
    </row>
    <row r="47" spans="1:11" s="1" customFormat="1" ht="13.5" thickBot="1">
      <c r="A47" s="12"/>
      <c r="B47" s="14"/>
      <c r="C47" s="3" t="str">
        <f>IF(D48=1,"Richtig",IF(C48&lt;&gt;"","Falsch","noch nicht gelöst"))</f>
        <v>noch nicht gelöst</v>
      </c>
      <c r="D47" s="16"/>
      <c r="E47" s="14"/>
      <c r="F47" s="3" t="str">
        <f>IF(G48=1,"Richtig",IF(F48&lt;&gt;"","Falsch","noch nicht gelöst"))</f>
        <v>noch nicht gelöst</v>
      </c>
      <c r="G47" s="16"/>
      <c r="H47" s="14"/>
      <c r="I47" s="3" t="str">
        <f>IF(J48=1,"Richtig",IF(I48&lt;&gt;"","Falsch","noch nicht gelöst"))</f>
        <v>noch nicht gelöst</v>
      </c>
      <c r="J47" s="54"/>
      <c r="K47" s="11"/>
    </row>
    <row r="48" spans="1:11" s="1" customFormat="1" ht="13.5" thickBot="1">
      <c r="A48" s="12"/>
      <c r="B48" s="14"/>
      <c r="C48" s="42"/>
      <c r="D48" s="16">
        <f>IF(C48&lt;&gt;"",IF(OR(LOWER(C48)=LOWER("Forrest Gump")),1,2),0)</f>
        <v>0</v>
      </c>
      <c r="E48" s="14"/>
      <c r="F48" s="42"/>
      <c r="G48" s="16">
        <f>IF(F48&lt;&gt;"",IF(OR(LOWER(F48)=LOWER("Der Hofnarr"),LOWER(F48)=LOWER("The Court jester")),1,2),0)</f>
        <v>0</v>
      </c>
      <c r="H48" s="14"/>
      <c r="I48" s="42"/>
      <c r="J48" s="54">
        <f>IF(I48&lt;&gt;"",IF(OR(LOWER(I48)=LOWER("Das fünfte Element"),LOWER(I48)=LOWER("Le Cinquième Élément"),LOWER(I48)=LOWER("The Fifth Element")),1,2),0)</f>
        <v>0</v>
      </c>
      <c r="K48" s="11"/>
    </row>
    <row r="49" spans="1:11" s="1" customFormat="1" ht="12.75">
      <c r="A49" s="12"/>
      <c r="B49" s="14"/>
      <c r="C49" s="15"/>
      <c r="D49" s="16"/>
      <c r="E49" s="14"/>
      <c r="F49" s="15"/>
      <c r="G49" s="16"/>
      <c r="H49" s="14"/>
      <c r="I49" s="15"/>
      <c r="J49" s="54"/>
      <c r="K49" s="11"/>
    </row>
    <row r="50" spans="1:11" s="1" customFormat="1" ht="132" customHeight="1">
      <c r="A50" s="12"/>
      <c r="B50" s="14">
        <f>B46+3</f>
        <v>34</v>
      </c>
      <c r="C50" s="55" t="s">
        <v>42</v>
      </c>
      <c r="D50" s="16"/>
      <c r="E50" s="14">
        <f>E46+3</f>
        <v>35</v>
      </c>
      <c r="F50" s="55" t="s">
        <v>43</v>
      </c>
      <c r="G50" s="16"/>
      <c r="H50" s="14">
        <f>H46+3</f>
        <v>36</v>
      </c>
      <c r="I50" s="55" t="s">
        <v>44</v>
      </c>
      <c r="J50" s="54"/>
      <c r="K50" s="11"/>
    </row>
    <row r="51" spans="1:11" s="1" customFormat="1" ht="13.5" thickBot="1">
      <c r="A51" s="12"/>
      <c r="B51" s="14"/>
      <c r="C51" s="3" t="str">
        <f>IF(D52=1,"Richtig",IF(C52&lt;&gt;"","Falsch","noch nicht gelöst"))</f>
        <v>noch nicht gelöst</v>
      </c>
      <c r="D51" s="16"/>
      <c r="E51" s="14"/>
      <c r="F51" s="3" t="str">
        <f>IF(G52=1,"Richtig",IF(F52&lt;&gt;"","Falsch","noch nicht gelöst"))</f>
        <v>noch nicht gelöst</v>
      </c>
      <c r="G51" s="16"/>
      <c r="H51" s="14"/>
      <c r="I51" s="3" t="str">
        <f>IF(J52=1,"Richtig",IF(I52&lt;&gt;"","Falsch","noch nicht gelöst"))</f>
        <v>noch nicht gelöst</v>
      </c>
      <c r="J51" s="54"/>
      <c r="K51" s="11"/>
    </row>
    <row r="52" spans="1:11" s="1" customFormat="1" ht="13.5" thickBot="1">
      <c r="A52" s="12"/>
      <c r="B52" s="14"/>
      <c r="C52" s="42"/>
      <c r="D52" s="16">
        <f>IF(C52&lt;&gt;"",IF(OR(LOWER(C52)=LOWER("Avatar")),1,2),0)</f>
        <v>0</v>
      </c>
      <c r="E52" s="14"/>
      <c r="F52" s="42"/>
      <c r="G52" s="16">
        <f>IF(F52&lt;&gt;"",IF(OR(LOWER(F52)=LOWER("Valerian - Die Stadt der Tausend Planeten"),LOWER(F52)=LOWER("Valerian and the City of a Thousand Planets"),LOWER(F52)=LOWER("Valerian")),1,2),0)</f>
        <v>0</v>
      </c>
      <c r="H52" s="14"/>
      <c r="I52" s="42"/>
      <c r="J52" s="54">
        <f>IF(I52&lt;&gt;"",IF(OR(LOWER(I52)=LOWER("Catch me if you can")),1,2),0)</f>
        <v>0</v>
      </c>
      <c r="K52" s="11"/>
    </row>
    <row r="53" spans="1:11" s="1" customFormat="1" ht="12.75">
      <c r="A53" s="12"/>
      <c r="B53" s="14"/>
      <c r="C53" s="15"/>
      <c r="D53" s="16"/>
      <c r="E53" s="14"/>
      <c r="F53" s="15"/>
      <c r="G53" s="16"/>
      <c r="H53" s="14"/>
      <c r="I53" s="15"/>
      <c r="J53" s="54"/>
      <c r="K53" s="11"/>
    </row>
    <row r="54" spans="1:11" s="1" customFormat="1" ht="132" customHeight="1">
      <c r="A54" s="12"/>
      <c r="B54" s="14">
        <f>B50+3</f>
        <v>37</v>
      </c>
      <c r="C54" s="55" t="s">
        <v>45</v>
      </c>
      <c r="D54" s="16"/>
      <c r="E54" s="14">
        <f>E50+3</f>
        <v>38</v>
      </c>
      <c r="F54" s="55" t="s">
        <v>46</v>
      </c>
      <c r="G54" s="16"/>
      <c r="H54" s="14">
        <f>H50+3</f>
        <v>39</v>
      </c>
      <c r="I54" s="55" t="s">
        <v>47</v>
      </c>
      <c r="J54" s="54"/>
      <c r="K54" s="11"/>
    </row>
    <row r="55" spans="1:11" s="1" customFormat="1" ht="13.5" thickBot="1">
      <c r="A55" s="12"/>
      <c r="B55" s="14"/>
      <c r="C55" s="3" t="str">
        <f>IF(D56=1,"Richtig",IF(C56&lt;&gt;"","Falsch","noch nicht gelöst"))</f>
        <v>noch nicht gelöst</v>
      </c>
      <c r="D55" s="16"/>
      <c r="E55" s="14"/>
      <c r="F55" s="3" t="str">
        <f>IF(G56=1,"Richtig",IF(F56&lt;&gt;"","Falsch","noch nicht gelöst"))</f>
        <v>noch nicht gelöst</v>
      </c>
      <c r="G55" s="16"/>
      <c r="H55" s="14"/>
      <c r="I55" s="3" t="str">
        <f>IF(J56=1,"Richtig",IF(I56&lt;&gt;"","Falsch","noch nicht gelöst"))</f>
        <v>noch nicht gelöst</v>
      </c>
      <c r="J55" s="54"/>
      <c r="K55" s="11"/>
    </row>
    <row r="56" spans="1:11" s="1" customFormat="1" ht="13.5" thickBot="1">
      <c r="A56" s="12"/>
      <c r="B56" s="14"/>
      <c r="C56" s="42"/>
      <c r="D56" s="16">
        <f>IF(C56&lt;&gt;"",IF(OR(LOWER(C56)=LOWER("American Hustle")),1,2),0)</f>
        <v>0</v>
      </c>
      <c r="E56" s="14"/>
      <c r="F56" s="42"/>
      <c r="G56" s="16">
        <f>IF(F56&lt;&gt;"",IF(OR(LOWER(F56)=LOWER("Die Frauen von Stepford"),LOWER(F56)=LOWER("The Stepford Wives")),1,2),0)</f>
        <v>0</v>
      </c>
      <c r="H56" s="14"/>
      <c r="I56" s="42"/>
      <c r="J56" s="54">
        <f>IF(I56&lt;&gt;"",IF(OR(LOWER(I56)=LOWER("Silver Linings"),LOWER(I56)=LOWER("Silver Linings Playbook")),1,2),0)</f>
        <v>0</v>
      </c>
      <c r="K56" s="11"/>
    </row>
    <row r="57" spans="1:11" s="1" customFormat="1" ht="12.75">
      <c r="A57" s="12"/>
      <c r="B57" s="14"/>
      <c r="C57" s="15"/>
      <c r="D57" s="16"/>
      <c r="E57" s="14"/>
      <c r="F57" s="15"/>
      <c r="G57" s="16"/>
      <c r="H57" s="14"/>
      <c r="I57" s="15"/>
      <c r="J57" s="54"/>
      <c r="K57" s="11"/>
    </row>
    <row r="58" spans="1:11" s="1" customFormat="1" ht="132" customHeight="1">
      <c r="A58" s="12"/>
      <c r="B58" s="14">
        <f>B54+3</f>
        <v>40</v>
      </c>
      <c r="C58" s="55" t="s">
        <v>48</v>
      </c>
      <c r="D58" s="16"/>
      <c r="E58" s="14">
        <f>E54+3</f>
        <v>41</v>
      </c>
      <c r="F58" s="55" t="s">
        <v>49</v>
      </c>
      <c r="G58" s="16"/>
      <c r="H58" s="14">
        <f>H54+3</f>
        <v>42</v>
      </c>
      <c r="I58" s="55" t="s">
        <v>50</v>
      </c>
      <c r="J58" s="54"/>
      <c r="K58" s="11"/>
    </row>
    <row r="59" spans="1:11" s="1" customFormat="1" ht="13.5" thickBot="1">
      <c r="A59" s="12"/>
      <c r="B59" s="14"/>
      <c r="C59" s="3" t="str">
        <f>IF(D60=1,"Richtig",IF(C60&lt;&gt;"","Falsch","noch nicht gelöst"))</f>
        <v>noch nicht gelöst</v>
      </c>
      <c r="D59" s="16"/>
      <c r="E59" s="14"/>
      <c r="F59" s="3" t="str">
        <f>IF(G60=1,"Richtig",IF(F60&lt;&gt;"","Falsch","noch nicht gelöst"))</f>
        <v>noch nicht gelöst</v>
      </c>
      <c r="G59" s="16"/>
      <c r="H59" s="14"/>
      <c r="I59" s="3" t="str">
        <f>IF(J60=1,"Richtig",IF(I60&lt;&gt;"","Falsch","noch nicht gelöst"))</f>
        <v>noch nicht gelöst</v>
      </c>
      <c r="J59" s="54"/>
      <c r="K59" s="11"/>
    </row>
    <row r="60" spans="1:11" s="1" customFormat="1" ht="13.5" thickBot="1">
      <c r="A60" s="12"/>
      <c r="B60" s="14"/>
      <c r="C60" s="42"/>
      <c r="D60" s="16">
        <f>IF(C60&lt;&gt;"",IF(OR(LOWER(C60)=LOWER("P.S. Ich liebe Dich"),LOWER(C60)=LOWER("P.S. I Love You")),1,2),0)</f>
        <v>0</v>
      </c>
      <c r="E60" s="14"/>
      <c r="F60" s="42"/>
      <c r="G60" s="16">
        <f>IF(F60&lt;&gt;"",IF(OR(LOWER(F60)=LOWER("Frau mit Hund sucht Mann mit Herz"),LOWER(F60)=LOWER("Frau mit Hund sucht… Mann mit Herz"),LOWER(F60)=LOWER("Must Love Dogs")),1,2),0)</f>
        <v>0</v>
      </c>
      <c r="H60" s="14"/>
      <c r="I60" s="42"/>
      <c r="J60" s="54">
        <f>IF(I60&lt;&gt;"",IF(OR(LOWER(I60)=LOWER("American Beauty")),1,2),0)</f>
        <v>0</v>
      </c>
      <c r="K60" s="11"/>
    </row>
    <row r="61" spans="1:11" s="1" customFormat="1" ht="12.75">
      <c r="A61" s="12"/>
      <c r="B61" s="14"/>
      <c r="C61" s="15"/>
      <c r="D61" s="16"/>
      <c r="E61" s="14"/>
      <c r="F61" s="15"/>
      <c r="G61" s="16"/>
      <c r="H61" s="14"/>
      <c r="I61" s="15"/>
      <c r="J61" s="54"/>
      <c r="K61" s="11"/>
    </row>
    <row r="62" spans="1:11" s="1" customFormat="1" ht="132" customHeight="1">
      <c r="A62" s="12"/>
      <c r="B62" s="14">
        <f>B58+3</f>
        <v>43</v>
      </c>
      <c r="C62" s="55" t="s">
        <v>51</v>
      </c>
      <c r="D62" s="16"/>
      <c r="E62" s="14">
        <f>E58+3</f>
        <v>44</v>
      </c>
      <c r="F62" s="55" t="s">
        <v>52</v>
      </c>
      <c r="G62" s="16"/>
      <c r="H62" s="14">
        <f>H58+3</f>
        <v>45</v>
      </c>
      <c r="I62" s="55" t="s">
        <v>53</v>
      </c>
      <c r="J62" s="54"/>
      <c r="K62" s="11"/>
    </row>
    <row r="63" spans="1:11" s="1" customFormat="1" ht="13.5" thickBot="1">
      <c r="A63" s="12"/>
      <c r="B63" s="14"/>
      <c r="C63" s="3" t="str">
        <f>IF(D64=1,"Richtig",IF(C64&lt;&gt;"","Falsch","noch nicht gelöst"))</f>
        <v>noch nicht gelöst</v>
      </c>
      <c r="D63" s="16"/>
      <c r="E63" s="14"/>
      <c r="F63" s="3" t="str">
        <f>IF(G64=1,"Richtig",IF(F64&lt;&gt;"","Falsch","noch nicht gelöst"))</f>
        <v>noch nicht gelöst</v>
      </c>
      <c r="G63" s="16"/>
      <c r="H63" s="14"/>
      <c r="I63" s="3" t="str">
        <f>IF(J64=1,"Richtig",IF(I64&lt;&gt;"","Falsch","noch nicht gelöst"))</f>
        <v>noch nicht gelöst</v>
      </c>
      <c r="J63" s="54"/>
      <c r="K63" s="11"/>
    </row>
    <row r="64" spans="1:11" s="1" customFormat="1" ht="13.5" thickBot="1">
      <c r="A64" s="12"/>
      <c r="B64" s="14"/>
      <c r="C64" s="42"/>
      <c r="D64" s="16">
        <f>IF(C64&lt;&gt;"",IF(OR(LOWER(C64)=LOWER("Ghost - Nachricht von Sam"),LOWER(C64)=LOWER("Ghost")),1,2),0)</f>
        <v>0</v>
      </c>
      <c r="E64" s="14"/>
      <c r="F64" s="42"/>
      <c r="G64" s="16">
        <f>IF(F64&lt;&gt;"",IF(OR(LOWER(F64)=LOWER("Jumanji")),1,2),0)</f>
        <v>0</v>
      </c>
      <c r="H64" s="14"/>
      <c r="I64" s="42"/>
      <c r="J64" s="54">
        <f>IF(I64&lt;&gt;"",IF(OR(LOWER(I64)=LOWER("Natürlich Blond"),LOWER(I64)=LOWER("Legally Blonde")),1,2),0)</f>
        <v>0</v>
      </c>
      <c r="K64" s="11"/>
    </row>
    <row r="65" spans="1:11" s="1" customFormat="1" ht="12.75">
      <c r="A65" s="12"/>
      <c r="B65" s="14"/>
      <c r="C65" s="15"/>
      <c r="D65" s="16"/>
      <c r="E65" s="14"/>
      <c r="F65" s="15"/>
      <c r="G65" s="16"/>
      <c r="H65" s="14"/>
      <c r="I65" s="15"/>
      <c r="J65" s="54"/>
      <c r="K65" s="11"/>
    </row>
    <row r="66" spans="1:11" s="1" customFormat="1" ht="132" customHeight="1">
      <c r="A66" s="12"/>
      <c r="B66" s="14">
        <f>B62+3</f>
        <v>46</v>
      </c>
      <c r="C66" s="55" t="s">
        <v>54</v>
      </c>
      <c r="D66" s="16"/>
      <c r="E66" s="14">
        <f>E62+3</f>
        <v>47</v>
      </c>
      <c r="F66" s="55" t="s">
        <v>55</v>
      </c>
      <c r="G66" s="16"/>
      <c r="H66" s="14">
        <f>H62+3</f>
        <v>48</v>
      </c>
      <c r="I66" s="55" t="s">
        <v>56</v>
      </c>
      <c r="J66" s="54"/>
      <c r="K66" s="11"/>
    </row>
    <row r="67" spans="1:11" s="1" customFormat="1" ht="13.5" thickBot="1">
      <c r="A67" s="12"/>
      <c r="B67" s="14"/>
      <c r="C67" s="3" t="str">
        <f>IF(D68=1,"Richtig",IF(C68&lt;&gt;"","Falsch","noch nicht gelöst"))</f>
        <v>noch nicht gelöst</v>
      </c>
      <c r="D67" s="16"/>
      <c r="E67" s="14"/>
      <c r="F67" s="3" t="str">
        <f>IF(G68=1,"Richtig",IF(F68&lt;&gt;"","Falsch","noch nicht gelöst"))</f>
        <v>noch nicht gelöst</v>
      </c>
      <c r="G67" s="16"/>
      <c r="H67" s="14"/>
      <c r="I67" s="3" t="str">
        <f>IF(J68=1,"Richtig",IF(I68&lt;&gt;"","Falsch","noch nicht gelöst"))</f>
        <v>noch nicht gelöst</v>
      </c>
      <c r="J67" s="54"/>
      <c r="K67" s="11"/>
    </row>
    <row r="68" spans="1:11" s="1" customFormat="1" ht="13.5" thickBot="1">
      <c r="A68" s="12"/>
      <c r="B68" s="14"/>
      <c r="C68" s="42"/>
      <c r="D68" s="16">
        <f>IF(C68&lt;&gt;"",IF(OR(LOWER(C68)=LOWER("Resident Evil")),1,2),0)</f>
        <v>0</v>
      </c>
      <c r="E68" s="14"/>
      <c r="F68" s="42"/>
      <c r="G68" s="16">
        <f>IF(F68&lt;&gt;"",IF(OR(LOWER(F68)=LOWER("Lucy")),1,2),0)</f>
        <v>0</v>
      </c>
      <c r="H68" s="14"/>
      <c r="I68" s="42"/>
      <c r="J68" s="54">
        <f>IF(I68&lt;&gt;"",IF(OR(LOWER(I68)=LOWER("Iron Man")),1,2),0)</f>
        <v>0</v>
      </c>
      <c r="K68" s="11"/>
    </row>
    <row r="69" spans="1:11" s="1" customFormat="1" ht="12.75">
      <c r="A69" s="12"/>
      <c r="B69" s="14"/>
      <c r="C69" s="15"/>
      <c r="D69" s="16"/>
      <c r="E69" s="14"/>
      <c r="F69" s="15"/>
      <c r="G69" s="16"/>
      <c r="H69" s="14"/>
      <c r="I69" s="15"/>
      <c r="J69" s="54"/>
      <c r="K69" s="11"/>
    </row>
    <row r="70" spans="1:11" s="1" customFormat="1" ht="132" customHeight="1">
      <c r="A70" s="12"/>
      <c r="B70" s="14">
        <f>B66+3</f>
        <v>49</v>
      </c>
      <c r="C70" s="55" t="s">
        <v>57</v>
      </c>
      <c r="D70" s="16"/>
      <c r="E70" s="14">
        <f>E66+3</f>
        <v>50</v>
      </c>
      <c r="F70" s="55" t="s">
        <v>58</v>
      </c>
      <c r="G70" s="16"/>
      <c r="H70" s="14">
        <f>H66+3</f>
        <v>51</v>
      </c>
      <c r="I70" s="55" t="s">
        <v>59</v>
      </c>
      <c r="J70" s="54"/>
      <c r="K70" s="11"/>
    </row>
    <row r="71" spans="1:11" s="1" customFormat="1" ht="13.5" thickBot="1">
      <c r="A71" s="12"/>
      <c r="B71" s="14"/>
      <c r="C71" s="3" t="str">
        <f>IF(D72=1,"Richtig",IF(C72&lt;&gt;"","Falsch","noch nicht gelöst"))</f>
        <v>noch nicht gelöst</v>
      </c>
      <c r="D71" s="16"/>
      <c r="E71" s="14"/>
      <c r="F71" s="3" t="str">
        <f>IF(G72=1,"Richtig",IF(F72&lt;&gt;"","Falsch","noch nicht gelöst"))</f>
        <v>noch nicht gelöst</v>
      </c>
      <c r="G71" s="16"/>
      <c r="H71" s="14"/>
      <c r="I71" s="3" t="str">
        <f>IF(J72=1,"Richtig",IF(I72&lt;&gt;"","Falsch","noch nicht gelöst"))</f>
        <v>noch nicht gelöst</v>
      </c>
      <c r="J71" s="54"/>
      <c r="K71" s="11"/>
    </row>
    <row r="72" spans="1:11" s="1" customFormat="1" ht="13.5" thickBot="1">
      <c r="A72" s="12"/>
      <c r="B72" s="14"/>
      <c r="C72" s="42"/>
      <c r="D72" s="16">
        <f>IF(C72&lt;&gt;"",IF(OR(LOWER(C72)=LOWER("Adele und das Geheimnis des Pharaos"),LOWER(C72)=LOWER("  Les Aventures extraordinaires d’Adèle Blanc-Sec")),1,2),0)</f>
        <v>0</v>
      </c>
      <c r="E72" s="14"/>
      <c r="F72" s="42"/>
      <c r="G72" s="16">
        <f>IF(F72&lt;&gt;"",IF(OR(LOWER(F72)=LOWER("Always - Der Feuerengel von Montana"),LOWER(F72)=LOWER("Always")),1,2),0)</f>
        <v>0</v>
      </c>
      <c r="H72" s="14"/>
      <c r="I72" s="42"/>
      <c r="J72" s="54">
        <f>IF(I72&lt;&gt;"",IF(OR(LOWER(I72)=LOWER("Hinter dem Horizont"),LOWER(I72)=LOWER("What Dreams May Come")),1,2),0)</f>
        <v>0</v>
      </c>
      <c r="K72" s="11"/>
    </row>
    <row r="73" spans="1:11" s="1" customFormat="1" ht="12.75">
      <c r="A73" s="12"/>
      <c r="B73" s="14"/>
      <c r="C73" s="15"/>
      <c r="D73" s="16"/>
      <c r="E73" s="14"/>
      <c r="F73" s="15"/>
      <c r="G73" s="16"/>
      <c r="H73" s="14"/>
      <c r="I73" s="15"/>
      <c r="J73" s="54"/>
      <c r="K73" s="11"/>
    </row>
    <row r="74" spans="1:11" s="1" customFormat="1" ht="132" customHeight="1">
      <c r="A74" s="12"/>
      <c r="B74" s="14">
        <f>B70+3</f>
        <v>52</v>
      </c>
      <c r="C74" s="55" t="s">
        <v>60</v>
      </c>
      <c r="D74" s="16"/>
      <c r="E74" s="14">
        <f>E70+3</f>
        <v>53</v>
      </c>
      <c r="F74" s="55" t="s">
        <v>61</v>
      </c>
      <c r="G74" s="16"/>
      <c r="H74" s="14">
        <f>H70+3</f>
        <v>54</v>
      </c>
      <c r="I74" s="55" t="s">
        <v>62</v>
      </c>
      <c r="J74" s="54"/>
      <c r="K74" s="11"/>
    </row>
    <row r="75" spans="1:11" s="1" customFormat="1" ht="13.5" thickBot="1">
      <c r="A75" s="12"/>
      <c r="B75" s="14"/>
      <c r="C75" s="3" t="str">
        <f>IF(D76=1,"Richtig",IF(C76&lt;&gt;"","Falsch","noch nicht gelöst"))</f>
        <v>noch nicht gelöst</v>
      </c>
      <c r="D75" s="16"/>
      <c r="E75" s="14"/>
      <c r="F75" s="3" t="str">
        <f>IF(G76=1,"Richtig",IF(F76&lt;&gt;"","Falsch","noch nicht gelöst"))</f>
        <v>noch nicht gelöst</v>
      </c>
      <c r="G75" s="16"/>
      <c r="H75" s="14"/>
      <c r="I75" s="3" t="str">
        <f>IF(J76=1,"Richtig",IF(I76&lt;&gt;"","Falsch","noch nicht gelöst"))</f>
        <v>noch nicht gelöst</v>
      </c>
      <c r="J75" s="54"/>
      <c r="K75" s="11"/>
    </row>
    <row r="76" spans="1:11" s="1" customFormat="1" ht="13.5" thickBot="1">
      <c r="A76" s="12"/>
      <c r="B76" s="14"/>
      <c r="C76" s="42"/>
      <c r="D76" s="16">
        <f>IF(C76&lt;&gt;"",IF(OR(LOWER(C76)=LOWER("Cold Creek Manor")),1,2),0)</f>
        <v>0</v>
      </c>
      <c r="E76" s="14"/>
      <c r="F76" s="42"/>
      <c r="G76" s="16">
        <f>IF(F76&lt;&gt;"",IF(OR(LOWER(F76)=LOWER("Con Air")),1,2),0)</f>
        <v>0</v>
      </c>
      <c r="H76" s="14"/>
      <c r="I76" s="42"/>
      <c r="J76" s="54">
        <f>IF(I76&lt;&gt;"",IF(OR(LOWER(I76)=LOWER("Shining"),LOWER(I76)=LOWER("The Shining")),1,2),0)</f>
        <v>0</v>
      </c>
      <c r="K76" s="11"/>
    </row>
    <row r="77" spans="1:11" s="1" customFormat="1" ht="12.75">
      <c r="A77" s="12"/>
      <c r="B77" s="14"/>
      <c r="C77" s="15"/>
      <c r="D77" s="16"/>
      <c r="E77" s="14"/>
      <c r="F77" s="15"/>
      <c r="G77" s="16"/>
      <c r="H77" s="14"/>
      <c r="I77" s="15"/>
      <c r="J77" s="54"/>
      <c r="K77" s="11"/>
    </row>
    <row r="78" spans="1:11" s="1" customFormat="1" ht="132" customHeight="1">
      <c r="A78" s="12"/>
      <c r="B78" s="14">
        <f>B74+3</f>
        <v>55</v>
      </c>
      <c r="C78" s="55" t="s">
        <v>63</v>
      </c>
      <c r="D78" s="16"/>
      <c r="E78" s="14">
        <f>E74+3</f>
        <v>56</v>
      </c>
      <c r="F78" s="55" t="s">
        <v>64</v>
      </c>
      <c r="G78" s="16"/>
      <c r="H78" s="14">
        <f>H74+3</f>
        <v>57</v>
      </c>
      <c r="I78" s="55" t="s">
        <v>65</v>
      </c>
      <c r="J78" s="54"/>
      <c r="K78" s="11"/>
    </row>
    <row r="79" spans="1:11" s="1" customFormat="1" ht="13.5" thickBot="1">
      <c r="A79" s="12"/>
      <c r="B79" s="14"/>
      <c r="C79" s="3" t="str">
        <f>IF(D80=1,"Richtig",IF(C80&lt;&gt;"","Falsch","noch nicht gelöst"))</f>
        <v>noch nicht gelöst</v>
      </c>
      <c r="D79" s="16"/>
      <c r="E79" s="14"/>
      <c r="F79" s="3" t="str">
        <f>IF(G80=1,"Richtig",IF(F80&lt;&gt;"","Falsch","noch nicht gelöst"))</f>
        <v>noch nicht gelöst</v>
      </c>
      <c r="G79" s="16"/>
      <c r="H79" s="14"/>
      <c r="I79" s="3" t="str">
        <f>IF(J80=1,"Richtig",IF(I80&lt;&gt;"","Falsch","noch nicht gelöst"))</f>
        <v>noch nicht gelöst</v>
      </c>
      <c r="J79" s="54"/>
      <c r="K79" s="11"/>
    </row>
    <row r="80" spans="1:11" s="1" customFormat="1" ht="13.5" thickBot="1">
      <c r="A80" s="12"/>
      <c r="B80" s="14"/>
      <c r="C80" s="42"/>
      <c r="D80" s="16">
        <f>IF(C80&lt;&gt;"",IF(OR(LOWER(C80)=LOWER("Misery")),1,2),0)</f>
        <v>0</v>
      </c>
      <c r="E80" s="14"/>
      <c r="F80" s="42"/>
      <c r="G80" s="16">
        <f>IF(F80&lt;&gt;"",IF(OR(LOWER(F80)=LOWER("In meinem Himmel"),LOWER(F80)=LOWER("The Lovely Bones")),1,2),0)</f>
        <v>0</v>
      </c>
      <c r="H80" s="14"/>
      <c r="I80" s="42"/>
      <c r="J80" s="54">
        <f>IF(I80&lt;&gt;"",IF(OR(LOWER(I80)=LOWER("Lorenzo's Öl"),LOWER(I80)=LOWER("Lorenzo's Oil")),1,2),0)</f>
        <v>0</v>
      </c>
      <c r="K80" s="11"/>
    </row>
    <row r="81" spans="1:11" s="1" customFormat="1" ht="12.75">
      <c r="A81" s="12"/>
      <c r="B81" s="14"/>
      <c r="C81" s="15"/>
      <c r="D81" s="16"/>
      <c r="E81" s="14"/>
      <c r="F81" s="15"/>
      <c r="G81" s="16"/>
      <c r="H81" s="14"/>
      <c r="I81" s="15"/>
      <c r="J81" s="54"/>
      <c r="K81" s="11"/>
    </row>
    <row r="82" spans="1:11" s="1" customFormat="1" ht="132" customHeight="1">
      <c r="A82" s="12"/>
      <c r="B82" s="14">
        <f>B78+3</f>
        <v>58</v>
      </c>
      <c r="C82" s="55" t="s">
        <v>66</v>
      </c>
      <c r="D82" s="16"/>
      <c r="E82" s="14">
        <f>E78+3</f>
        <v>59</v>
      </c>
      <c r="F82" s="55" t="s">
        <v>67</v>
      </c>
      <c r="G82" s="16"/>
      <c r="H82" s="14">
        <f>H78+3</f>
        <v>60</v>
      </c>
      <c r="I82" s="55" t="s">
        <v>68</v>
      </c>
      <c r="J82" s="54"/>
      <c r="K82" s="11"/>
    </row>
    <row r="83" spans="1:11" s="1" customFormat="1" ht="13.5" thickBot="1">
      <c r="A83" s="12"/>
      <c r="B83" s="14"/>
      <c r="C83" s="3" t="str">
        <f>IF(D84=1,"Richtig",IF(C84&lt;&gt;"","Falsch","noch nicht gelöst"))</f>
        <v>noch nicht gelöst</v>
      </c>
      <c r="D83" s="16"/>
      <c r="E83" s="14"/>
      <c r="F83" s="3" t="str">
        <f>IF(G84=1,"Richtig",IF(F84&lt;&gt;"","Falsch","noch nicht gelöst"))</f>
        <v>noch nicht gelöst</v>
      </c>
      <c r="G83" s="16"/>
      <c r="H83" s="14"/>
      <c r="I83" s="3" t="str">
        <f>IF(J84=1,"Richtig",IF(I84&lt;&gt;"","Falsch","noch nicht gelöst"))</f>
        <v>noch nicht gelöst</v>
      </c>
      <c r="J83" s="54"/>
      <c r="K83" s="11"/>
    </row>
    <row r="84" spans="1:11" s="1" customFormat="1" ht="13.5" thickBot="1">
      <c r="A84" s="12"/>
      <c r="B84" s="14"/>
      <c r="C84" s="42"/>
      <c r="D84" s="16">
        <f>IF(C84&lt;&gt;"",IF(OR(LOWER(C84)=LOWER("Gorillas im Nebel"),LOWER(C84)=LOWER("Gorillas in the Mist: The Story of Dian Fossey")),1,2),0)</f>
        <v>0</v>
      </c>
      <c r="E84" s="14"/>
      <c r="F84" s="42"/>
      <c r="G84" s="16">
        <f>IF(F84&lt;&gt;"",IF(OR(LOWER(F84)=LOWER("Guardians of the Galaxy")),1,2),0)</f>
        <v>0</v>
      </c>
      <c r="H84" s="14"/>
      <c r="I84" s="42"/>
      <c r="J84" s="54">
        <f>IF(I84&lt;&gt;"",IF(OR(LOWER(I84)=LOWER("Jenseits von Afrika"),LOWER(I84)=LOWER("Out of Africa")),1,2),0)</f>
        <v>0</v>
      </c>
      <c r="K84" s="11"/>
    </row>
    <row r="85" spans="1:11" s="1" customFormat="1" ht="12.75">
      <c r="A85" s="12"/>
      <c r="B85" s="14"/>
      <c r="C85" s="15"/>
      <c r="D85" s="16"/>
      <c r="E85" s="14"/>
      <c r="F85" s="15"/>
      <c r="G85" s="16"/>
      <c r="H85" s="14"/>
      <c r="I85" s="15"/>
      <c r="J85" s="54"/>
      <c r="K85" s="11"/>
    </row>
    <row r="86" spans="1:11" s="1" customFormat="1" ht="132" customHeight="1">
      <c r="A86" s="12"/>
      <c r="B86" s="14">
        <f>B82+3</f>
        <v>61</v>
      </c>
      <c r="C86" s="55" t="s">
        <v>69</v>
      </c>
      <c r="D86" s="16"/>
      <c r="E86" s="14">
        <f>E82+3</f>
        <v>62</v>
      </c>
      <c r="F86" s="55" t="s">
        <v>70</v>
      </c>
      <c r="G86" s="16"/>
      <c r="H86" s="14">
        <f>H82+3</f>
        <v>63</v>
      </c>
      <c r="I86" s="55" t="s">
        <v>71</v>
      </c>
      <c r="J86" s="54"/>
      <c r="K86" s="11"/>
    </row>
    <row r="87" spans="1:11" s="1" customFormat="1" ht="13.5" thickBot="1">
      <c r="A87" s="12"/>
      <c r="B87" s="14"/>
      <c r="C87" s="3" t="str">
        <f>IF(D88=1,"Richtig",IF(C88&lt;&gt;"","Falsch","noch nicht gelöst"))</f>
        <v>noch nicht gelöst</v>
      </c>
      <c r="D87" s="16"/>
      <c r="E87" s="14"/>
      <c r="F87" s="3" t="str">
        <f>IF(G88=1,"Richtig",IF(F88&lt;&gt;"","Falsch","noch nicht gelöst"))</f>
        <v>noch nicht gelöst</v>
      </c>
      <c r="G87" s="16"/>
      <c r="H87" s="14"/>
      <c r="I87" s="3" t="str">
        <f>IF(J88=1,"Richtig",IF(I88&lt;&gt;"","Falsch","noch nicht gelöst"))</f>
        <v>noch nicht gelöst</v>
      </c>
      <c r="J87" s="54"/>
      <c r="K87" s="11"/>
    </row>
    <row r="88" spans="1:11" s="1" customFormat="1" ht="13.5" thickBot="1">
      <c r="A88" s="12"/>
      <c r="B88" s="14"/>
      <c r="C88" s="42"/>
      <c r="D88" s="16">
        <f>IF(C88&lt;&gt;"",IF(OR(LOWER(C88)=LOWER("Stephen Kings Es"),LOWER(C88)=LOWER("Stephen King’s It"),LOWER(C88)=LOWER("Es")),1,2),0)</f>
        <v>0</v>
      </c>
      <c r="E88" s="14"/>
      <c r="F88" s="42"/>
      <c r="G88" s="16">
        <f>IF(F88&lt;&gt;"",IF(OR(LOWER(F88)=LOWER("Love Story")),1,2),0)</f>
        <v>0</v>
      </c>
      <c r="H88" s="14"/>
      <c r="I88" s="42"/>
      <c r="J88" s="54">
        <f>IF(I88&lt;&gt;"",IF(OR(LOWER(I88)=LOWER("Psycho")),1,2),0)</f>
        <v>0</v>
      </c>
      <c r="K88" s="11"/>
    </row>
    <row r="89" spans="1:11" s="1" customFormat="1" ht="12.75">
      <c r="A89" s="12"/>
      <c r="B89" s="14"/>
      <c r="C89" s="15"/>
      <c r="D89" s="16"/>
      <c r="E89" s="14"/>
      <c r="F89" s="15"/>
      <c r="G89" s="16"/>
      <c r="H89" s="14"/>
      <c r="I89" s="15"/>
      <c r="J89" s="54"/>
      <c r="K89" s="11"/>
    </row>
    <row r="90" spans="1:11" s="1" customFormat="1" ht="132" customHeight="1">
      <c r="A90" s="12"/>
      <c r="B90" s="14">
        <f>B86+3</f>
        <v>64</v>
      </c>
      <c r="C90" s="55" t="s">
        <v>72</v>
      </c>
      <c r="D90" s="16"/>
      <c r="E90" s="14">
        <f>E86+3</f>
        <v>65</v>
      </c>
      <c r="F90" s="55" t="s">
        <v>73</v>
      </c>
      <c r="G90" s="16"/>
      <c r="H90" s="14">
        <f>H86+3</f>
        <v>66</v>
      </c>
      <c r="I90" s="55" t="s">
        <v>74</v>
      </c>
      <c r="J90" s="54"/>
      <c r="K90" s="11"/>
    </row>
    <row r="91" spans="1:11" s="1" customFormat="1" ht="13.5" thickBot="1">
      <c r="A91" s="12"/>
      <c r="B91" s="14"/>
      <c r="C91" s="3" t="str">
        <f>IF(D92=1,"Richtig",IF(C92&lt;&gt;"","Falsch","noch nicht gelöst"))</f>
        <v>noch nicht gelöst</v>
      </c>
      <c r="D91" s="16"/>
      <c r="E91" s="14"/>
      <c r="F91" s="3" t="str">
        <f>IF(G92=1,"Richtig",IF(F92&lt;&gt;"","Falsch","noch nicht gelöst"))</f>
        <v>noch nicht gelöst</v>
      </c>
      <c r="G91" s="16"/>
      <c r="H91" s="14"/>
      <c r="I91" s="3" t="str">
        <f>IF(J92=1,"Richtig",IF(I92&lt;&gt;"","Falsch","noch nicht gelöst"))</f>
        <v>noch nicht gelöst</v>
      </c>
      <c r="J91" s="54"/>
      <c r="K91" s="11"/>
    </row>
    <row r="92" spans="1:11" s="1" customFormat="1" ht="13.5" thickBot="1">
      <c r="A92" s="12"/>
      <c r="B92" s="14"/>
      <c r="C92" s="42"/>
      <c r="D92" s="16">
        <f>IF(C92&lt;&gt;"",IF(OR(LOWER(C92)=LOWER("Es begann im September"),LOWER(C92)=LOWER("Autumn in New York")),1,2),0)</f>
        <v>0</v>
      </c>
      <c r="E92" s="14"/>
      <c r="F92" s="42"/>
      <c r="G92" s="16">
        <f>IF(F92&lt;&gt;"",IF(OR(LOWER(F92)=LOWER("Vater der Braut"),LOWER(F92)=LOWER("Father of the Bride")),1,2),0)</f>
        <v>0</v>
      </c>
      <c r="H92" s="14"/>
      <c r="I92" s="42"/>
      <c r="J92" s="54">
        <f>IF(I92&lt;&gt;"",IF(OR(LOWER(I92)=LOWER("Der Teufel trägt Prada"),LOWER(I92)=LOWER("The Devil Wears Prada")),1,2),0)</f>
        <v>0</v>
      </c>
      <c r="K92" s="11"/>
    </row>
    <row r="93" spans="1:11" s="1" customFormat="1" ht="12.75">
      <c r="A93" s="12"/>
      <c r="B93" s="14"/>
      <c r="C93" s="15"/>
      <c r="D93" s="16"/>
      <c r="E93" s="14"/>
      <c r="F93" s="15"/>
      <c r="G93" s="16"/>
      <c r="H93" s="14"/>
      <c r="I93" s="15"/>
      <c r="J93" s="54"/>
      <c r="K93" s="11"/>
    </row>
    <row r="94" spans="1:11" s="1" customFormat="1" ht="132" customHeight="1">
      <c r="A94" s="12"/>
      <c r="B94" s="14">
        <f>B90+3</f>
        <v>67</v>
      </c>
      <c r="C94" s="55" t="s">
        <v>75</v>
      </c>
      <c r="D94" s="16"/>
      <c r="E94" s="14">
        <f>E90+3</f>
        <v>68</v>
      </c>
      <c r="F94" s="55" t="s">
        <v>76</v>
      </c>
      <c r="G94" s="16"/>
      <c r="H94" s="14">
        <f>H90+3</f>
        <v>69</v>
      </c>
      <c r="I94" s="55" t="s">
        <v>77</v>
      </c>
      <c r="J94" s="54"/>
      <c r="K94" s="11"/>
    </row>
    <row r="95" spans="1:11" s="1" customFormat="1" ht="13.5" thickBot="1">
      <c r="A95" s="12"/>
      <c r="B95" s="14"/>
      <c r="C95" s="3" t="str">
        <f>IF(D96=1,"Richtig",IF(C96&lt;&gt;"","Falsch","noch nicht gelöst"))</f>
        <v>noch nicht gelöst</v>
      </c>
      <c r="D95" s="16"/>
      <c r="E95" s="14"/>
      <c r="F95" s="3" t="str">
        <f>IF(G96=1,"Richtig",IF(F96&lt;&gt;"","Falsch","noch nicht gelöst"))</f>
        <v>noch nicht gelöst</v>
      </c>
      <c r="G95" s="16"/>
      <c r="H95" s="14"/>
      <c r="I95" s="3" t="str">
        <f>IF(J96=1,"Richtig",IF(I96&lt;&gt;"","Falsch","noch nicht gelöst"))</f>
        <v>noch nicht gelöst</v>
      </c>
      <c r="J95" s="54"/>
      <c r="K95" s="11"/>
    </row>
    <row r="96" spans="1:11" s="1" customFormat="1" ht="13.5" thickBot="1">
      <c r="A96" s="12"/>
      <c r="B96" s="14"/>
      <c r="C96" s="42"/>
      <c r="D96" s="16">
        <f>IF(C96&lt;&gt;"",IF(OR(LOWER(C96)=LOWER("Shopaholic – Die Schnäppchenjägerin"),LOWER(C96)=LOWER("Shopaholic"),LOWER(C96)=LOWER("Confessions of a Shopaholic")),1,2),0)</f>
        <v>0</v>
      </c>
      <c r="E96" s="14"/>
      <c r="F96" s="42"/>
      <c r="G96" s="16">
        <f>IF(F96&lt;&gt;"",IF(OR(LOWER(F96)=LOWER("The Day after - Der Tag danach"),LOWER(F96)=LOWER("The Day After")),1,2),0)</f>
        <v>0</v>
      </c>
      <c r="H96" s="14"/>
      <c r="I96" s="42"/>
      <c r="J96" s="54">
        <f>IF(I96&lt;&gt;"",IF(OR(LOWER(I96)=LOWER("Ein Fisch namens Wanda"),LOWER(I96)=LOWER("A Fish called Wanda")),1,2),0)</f>
        <v>0</v>
      </c>
      <c r="K96" s="11"/>
    </row>
    <row r="97" spans="1:11" s="1" customFormat="1" ht="12.75">
      <c r="A97" s="12"/>
      <c r="B97" s="14"/>
      <c r="C97" s="15"/>
      <c r="D97" s="16"/>
      <c r="E97" s="14"/>
      <c r="F97" s="15"/>
      <c r="G97" s="16"/>
      <c r="H97" s="14"/>
      <c r="I97" s="15"/>
      <c r="J97" s="54"/>
      <c r="K97" s="11"/>
    </row>
    <row r="98" spans="1:11" s="1" customFormat="1" ht="132" customHeight="1">
      <c r="A98" s="12"/>
      <c r="B98" s="14">
        <f>B94+3</f>
        <v>70</v>
      </c>
      <c r="C98" s="55" t="s">
        <v>78</v>
      </c>
      <c r="D98" s="16"/>
      <c r="E98" s="14">
        <f>E94+3</f>
        <v>71</v>
      </c>
      <c r="F98" s="55" t="s">
        <v>79</v>
      </c>
      <c r="G98" s="16"/>
      <c r="H98" s="14">
        <f>H94+3</f>
        <v>72</v>
      </c>
      <c r="I98" s="55" t="s">
        <v>80</v>
      </c>
      <c r="J98" s="54"/>
      <c r="K98" s="11"/>
    </row>
    <row r="99" spans="1:11" s="1" customFormat="1" ht="13.5" thickBot="1">
      <c r="A99" s="12"/>
      <c r="B99" s="14"/>
      <c r="C99" s="3" t="str">
        <f>IF(D100=1,"Richtig",IF(C100&lt;&gt;"","Falsch","noch nicht gelöst"))</f>
        <v>noch nicht gelöst</v>
      </c>
      <c r="D99" s="16"/>
      <c r="E99" s="14"/>
      <c r="F99" s="3" t="str">
        <f>IF(G100=1,"Richtig",IF(F100&lt;&gt;"","Falsch","noch nicht gelöst"))</f>
        <v>noch nicht gelöst</v>
      </c>
      <c r="G99" s="16"/>
      <c r="H99" s="14"/>
      <c r="I99" s="3" t="str">
        <f>IF(J100=1,"Richtig",IF(I100&lt;&gt;"","Falsch","noch nicht gelöst"))</f>
        <v>noch nicht gelöst</v>
      </c>
      <c r="J99" s="54"/>
      <c r="K99" s="11"/>
    </row>
    <row r="100" spans="1:11" s="1" customFormat="1" ht="13.5" thickBot="1">
      <c r="A100" s="12"/>
      <c r="B100" s="14"/>
      <c r="C100" s="42"/>
      <c r="D100" s="16">
        <f>IF(C100&lt;&gt;"",IF(OR(LOWER(C100)=LOWER("Vom Winde verweht"),LOWER(C100)=LOWER("Gone with the wind")),1,2),0)</f>
        <v>0</v>
      </c>
      <c r="E100" s="14"/>
      <c r="F100" s="42"/>
      <c r="G100" s="16">
        <f>IF(F100&lt;&gt;"",IF(OR(LOWER(F100)=LOWER("Doktor Schiwago"),LOWER(F100)=LOWER("Doctor Zhivago")),1,2),0)</f>
        <v>0</v>
      </c>
      <c r="H100" s="14"/>
      <c r="I100" s="42"/>
      <c r="J100" s="54">
        <f>IF(I100&lt;&gt;"",IF(OR(LOWER(I100)=LOWER("Christiane F. - Wir Kinder vom Bahnhof Zoo"),LOWER(I100)=LOWER("Wir Kinder vom Bahnhof Zoo")),1,2),0)</f>
        <v>0</v>
      </c>
      <c r="K100" s="11"/>
    </row>
    <row r="101" spans="1:11" s="1" customFormat="1" ht="12.75">
      <c r="A101" s="12"/>
      <c r="B101" s="14"/>
      <c r="C101" s="15"/>
      <c r="D101" s="16"/>
      <c r="E101" s="14"/>
      <c r="F101" s="15"/>
      <c r="G101" s="16"/>
      <c r="H101" s="14"/>
      <c r="I101" s="15"/>
      <c r="J101" s="54"/>
      <c r="K101" s="11"/>
    </row>
    <row r="102" spans="1:11" s="1" customFormat="1" ht="132" customHeight="1">
      <c r="A102" s="12"/>
      <c r="B102" s="14">
        <f>B98+3</f>
        <v>73</v>
      </c>
      <c r="C102" s="55" t="s">
        <v>81</v>
      </c>
      <c r="D102" s="16"/>
      <c r="E102" s="14">
        <f>E98+3</f>
        <v>74</v>
      </c>
      <c r="F102" s="55" t="s">
        <v>82</v>
      </c>
      <c r="G102" s="16"/>
      <c r="H102" s="14">
        <f>H98+3</f>
        <v>75</v>
      </c>
      <c r="I102" s="55" t="s">
        <v>83</v>
      </c>
      <c r="J102" s="54"/>
      <c r="K102" s="11"/>
    </row>
    <row r="103" spans="1:11" s="1" customFormat="1" ht="13.5" thickBot="1">
      <c r="A103" s="12"/>
      <c r="B103" s="14"/>
      <c r="C103" s="3" t="str">
        <f>IF(D104=1,"Richtig",IF(C104&lt;&gt;"","Falsch","noch nicht gelöst"))</f>
        <v>noch nicht gelöst</v>
      </c>
      <c r="D103" s="16"/>
      <c r="E103" s="14"/>
      <c r="F103" s="3" t="str">
        <f>IF(G104=1,"Richtig",IF(F104&lt;&gt;"","Falsch","noch nicht gelöst"))</f>
        <v>noch nicht gelöst</v>
      </c>
      <c r="G103" s="16"/>
      <c r="H103" s="14"/>
      <c r="I103" s="3" t="str">
        <f>IF(J104=1,"Richtig",IF(I104&lt;&gt;"","Falsch","noch nicht gelöst"))</f>
        <v>noch nicht gelöst</v>
      </c>
      <c r="J103" s="54"/>
      <c r="K103" s="11"/>
    </row>
    <row r="104" spans="1:11" s="1" customFormat="1" ht="13.5" thickBot="1">
      <c r="A104" s="12"/>
      <c r="B104" s="14"/>
      <c r="C104" s="42"/>
      <c r="D104" s="16">
        <f>IF(C104&lt;&gt;"",IF(OR(LOWER(C104)=LOWER("Ben Hur"),LOWER(C104)=LOWER("Ben-Hur")),1,2),0)</f>
        <v>0</v>
      </c>
      <c r="E104" s="14"/>
      <c r="F104" s="42"/>
      <c r="G104" s="16">
        <f>IF(F104&lt;&gt;"",IF(OR(LOWER(F104)=LOWER("Taxi Driver")),1,2),0)</f>
        <v>0</v>
      </c>
      <c r="H104" s="14"/>
      <c r="I104" s="42"/>
      <c r="J104" s="54">
        <f>IF(I104&lt;&gt;"",IF(OR(LOWER(I104)=LOWER("Pretty Baby")),1,2),0)</f>
        <v>0</v>
      </c>
      <c r="K104" s="11"/>
    </row>
    <row r="105" spans="1:11" s="1" customFormat="1" ht="12.75">
      <c r="A105" s="12"/>
      <c r="B105" s="14"/>
      <c r="C105" s="15"/>
      <c r="D105" s="16"/>
      <c r="E105" s="14"/>
      <c r="F105" s="15"/>
      <c r="G105" s="16"/>
      <c r="H105" s="14"/>
      <c r="I105" s="15"/>
      <c r="J105" s="54"/>
      <c r="K105" s="11"/>
    </row>
    <row r="106" spans="1:11" s="1" customFormat="1" ht="132" customHeight="1">
      <c r="A106" s="12"/>
      <c r="B106" s="14">
        <f>B102+3</f>
        <v>76</v>
      </c>
      <c r="C106" s="55" t="s">
        <v>84</v>
      </c>
      <c r="D106" s="16"/>
      <c r="E106" s="14">
        <f>E102+3</f>
        <v>77</v>
      </c>
      <c r="F106" s="55" t="s">
        <v>85</v>
      </c>
      <c r="G106" s="16"/>
      <c r="H106" s="14">
        <f>H102+3</f>
        <v>78</v>
      </c>
      <c r="I106" s="55" t="s">
        <v>86</v>
      </c>
      <c r="J106" s="54"/>
      <c r="K106" s="11"/>
    </row>
    <row r="107" spans="1:11" s="1" customFormat="1" ht="13.5" thickBot="1">
      <c r="A107" s="12"/>
      <c r="B107" s="14"/>
      <c r="C107" s="3" t="str">
        <f>IF(D108=1,"Richtig",IF(C108&lt;&gt;"","Falsch","noch nicht gelöst"))</f>
        <v>noch nicht gelöst</v>
      </c>
      <c r="D107" s="16"/>
      <c r="E107" s="14"/>
      <c r="F107" s="3" t="str">
        <f>IF(G108=1,"Richtig",IF(F108&lt;&gt;"","Falsch","noch nicht gelöst"))</f>
        <v>noch nicht gelöst</v>
      </c>
      <c r="G107" s="16"/>
      <c r="H107" s="14"/>
      <c r="I107" s="3" t="str">
        <f>IF(J108=1,"Richtig",IF(I108&lt;&gt;"","Falsch","noch nicht gelöst"))</f>
        <v>noch nicht gelöst</v>
      </c>
      <c r="J107" s="54"/>
      <c r="K107" s="11"/>
    </row>
    <row r="108" spans="1:11" s="1" customFormat="1" ht="13.5" thickBot="1">
      <c r="A108" s="12"/>
      <c r="B108" s="14"/>
      <c r="C108" s="42"/>
      <c r="D108" s="16">
        <f>IF(C108&lt;&gt;"",IF(OR(LOWER(C108)=LOWER("Angeklagt"),LOWER(C108)=LOWER("The Accused")),1,2),0)</f>
        <v>0</v>
      </c>
      <c r="E108" s="14"/>
      <c r="F108" s="42"/>
      <c r="G108" s="16">
        <f>IF(F108&lt;&gt;"",IF(OR(LOWER(F108)=LOWER("Die Waffen der Frauen"),LOWER(F108)=LOWER("Working Girl")),1,2),0)</f>
        <v>0</v>
      </c>
      <c r="H108" s="14"/>
      <c r="I108" s="42"/>
      <c r="J108" s="54">
        <f>IF(I108&lt;&gt;"",IF(OR(LOWER(I108)=LOWER("Was Frauen wollen"),LOWER(I108)=LOWER("What Women Want")),1,2),0)</f>
        <v>0</v>
      </c>
      <c r="K108" s="11"/>
    </row>
    <row r="109" spans="1:11" s="1" customFormat="1" ht="12.75">
      <c r="A109" s="12"/>
      <c r="B109" s="14"/>
      <c r="C109" s="15"/>
      <c r="D109" s="16"/>
      <c r="E109" s="14"/>
      <c r="F109" s="15"/>
      <c r="G109" s="16"/>
      <c r="H109" s="14"/>
      <c r="I109" s="15"/>
      <c r="J109" s="54"/>
      <c r="K109" s="11"/>
    </row>
    <row r="110" spans="1:11" s="1" customFormat="1" ht="132" customHeight="1">
      <c r="A110" s="12"/>
      <c r="B110" s="14">
        <f>B106+3</f>
        <v>79</v>
      </c>
      <c r="C110" s="55" t="s">
        <v>87</v>
      </c>
      <c r="D110" s="16"/>
      <c r="E110" s="14">
        <f>E106+3</f>
        <v>80</v>
      </c>
      <c r="F110" s="55" t="s">
        <v>88</v>
      </c>
      <c r="G110" s="16"/>
      <c r="H110" s="14">
        <f>H106+3</f>
        <v>81</v>
      </c>
      <c r="I110" s="55" t="s">
        <v>89</v>
      </c>
      <c r="J110" s="54"/>
      <c r="K110" s="11"/>
    </row>
    <row r="111" spans="1:11" s="1" customFormat="1" ht="13.5" thickBot="1">
      <c r="A111" s="12"/>
      <c r="B111" s="14"/>
      <c r="C111" s="3" t="str">
        <f>IF(D112=1,"Richtig",IF(C112&lt;&gt;"","Falsch","noch nicht gelöst"))</f>
        <v>noch nicht gelöst</v>
      </c>
      <c r="D111" s="16"/>
      <c r="E111" s="14"/>
      <c r="F111" s="3" t="str">
        <f>IF(G112=1,"Richtig",IF(F112&lt;&gt;"","Falsch","noch nicht gelöst"))</f>
        <v>noch nicht gelöst</v>
      </c>
      <c r="G111" s="16"/>
      <c r="H111" s="14"/>
      <c r="I111" s="3" t="str">
        <f>IF(J112=1,"Richtig",IF(I112&lt;&gt;"","Falsch","noch nicht gelöst"))</f>
        <v>noch nicht gelöst</v>
      </c>
      <c r="J111" s="54"/>
      <c r="K111" s="11"/>
    </row>
    <row r="112" spans="1:11" s="1" customFormat="1" ht="13.5" thickBot="1">
      <c r="A112" s="12"/>
      <c r="B112" s="14"/>
      <c r="C112" s="42"/>
      <c r="D112" s="16">
        <f>IF(C112&lt;&gt;"",IF(OR(LOWER(C112)=LOWER("Was das Herz begehrt"),LOWER(C112)=LOWER("Something’s Gotta Give")),1,2),0)</f>
        <v>0</v>
      </c>
      <c r="E112" s="14"/>
      <c r="F112" s="42"/>
      <c r="G112" s="16">
        <f>IF(F112&lt;&gt;"",IF(OR(LOWER(F112)=LOWER("The Terminator"),LOWER(F112)=LOWER("Terminator")),1,2),0)</f>
        <v>0</v>
      </c>
      <c r="H112" s="14"/>
      <c r="I112" s="42"/>
      <c r="J112" s="54">
        <f>IF(I112&lt;&gt;"",IF(OR(LOWER(I112)=LOWER("Hollow Man - Unsichtbare Gefahr"),LOWER(I112)=LOWER("Hollow Man")),1,2),0)</f>
        <v>0</v>
      </c>
      <c r="K112" s="11"/>
    </row>
    <row r="113" spans="1:11" s="1" customFormat="1" ht="12.75">
      <c r="A113" s="12"/>
      <c r="B113" s="14"/>
      <c r="C113" s="15"/>
      <c r="D113" s="16"/>
      <c r="E113" s="14"/>
      <c r="F113" s="15"/>
      <c r="G113" s="16"/>
      <c r="H113" s="14"/>
      <c r="I113" s="15"/>
      <c r="J113" s="54"/>
      <c r="K113" s="11"/>
    </row>
    <row r="114" spans="1:11" s="1" customFormat="1" ht="132" customHeight="1">
      <c r="A114" s="12"/>
      <c r="B114" s="14">
        <f>B110+3</f>
        <v>82</v>
      </c>
      <c r="C114" s="55" t="s">
        <v>90</v>
      </c>
      <c r="D114" s="16"/>
      <c r="E114" s="14">
        <f>E110+3</f>
        <v>83</v>
      </c>
      <c r="F114" s="55" t="s">
        <v>91</v>
      </c>
      <c r="G114" s="16"/>
      <c r="H114" s="14">
        <f>H110+3</f>
        <v>84</v>
      </c>
      <c r="I114" s="55" t="s">
        <v>92</v>
      </c>
      <c r="J114" s="54"/>
      <c r="K114" s="11"/>
    </row>
    <row r="115" spans="1:11" s="1" customFormat="1" ht="13.5" thickBot="1">
      <c r="A115" s="12"/>
      <c r="B115" s="14"/>
      <c r="C115" s="3" t="str">
        <f>IF(D116=1,"Richtig",IF(C116&lt;&gt;"","Falsch","noch nicht gelöst"))</f>
        <v>noch nicht gelöst</v>
      </c>
      <c r="D115" s="16"/>
      <c r="E115" s="14"/>
      <c r="F115" s="3" t="str">
        <f>IF(G116=1,"Richtig",IF(F116&lt;&gt;"","Falsch","noch nicht gelöst"))</f>
        <v>noch nicht gelöst</v>
      </c>
      <c r="G115" s="16"/>
      <c r="H115" s="14"/>
      <c r="I115" s="3" t="str">
        <f>IF(J116=1,"Richtig",IF(I116&lt;&gt;"","Falsch","noch nicht gelöst"))</f>
        <v>noch nicht gelöst</v>
      </c>
      <c r="J115" s="54"/>
      <c r="K115" s="11"/>
    </row>
    <row r="116" spans="1:11" s="1" customFormat="1" ht="13.5" thickBot="1">
      <c r="A116" s="12"/>
      <c r="B116" s="14"/>
      <c r="C116" s="42"/>
      <c r="D116" s="16">
        <f>IF(C116&lt;&gt;"",IF(OR(LOWER(C116)=LOWER("Fluch der Karibik"),LOWER(C116)=LOWER("Pirates of the Caribbean")),1,2),0)</f>
        <v>0</v>
      </c>
      <c r="E116" s="14"/>
      <c r="F116" s="42"/>
      <c r="G116" s="16">
        <f>IF(F116&lt;&gt;"",IF(OR(LOWER(F116)=LOWER("Nur für dich"),LOWER(F116)=LOWER("Only you")),1,2),0)</f>
        <v>0</v>
      </c>
      <c r="H116" s="14"/>
      <c r="I116" s="42"/>
      <c r="J116" s="54">
        <f>IF(I116&lt;&gt;"",IF(OR(LOWER(I116)=LOWER("Wedding Planner – Verliebt, verlobt, verplant"),LOWER(I116)=LOWER("The Wedding Planner")),1,2),0)</f>
        <v>0</v>
      </c>
      <c r="K116" s="11"/>
    </row>
    <row r="117" spans="1:11" s="1" customFormat="1" ht="12.75">
      <c r="A117" s="12"/>
      <c r="B117" s="14"/>
      <c r="C117" s="15"/>
      <c r="D117" s="16"/>
      <c r="E117" s="14"/>
      <c r="F117" s="15"/>
      <c r="G117" s="16"/>
      <c r="H117" s="14"/>
      <c r="I117" s="15"/>
      <c r="J117" s="54"/>
      <c r="K117" s="11"/>
    </row>
    <row r="118" spans="1:11" s="1" customFormat="1" ht="132" customHeight="1">
      <c r="A118" s="12"/>
      <c r="B118" s="14">
        <f>B114+3</f>
        <v>85</v>
      </c>
      <c r="C118" s="55" t="s">
        <v>93</v>
      </c>
      <c r="D118" s="16"/>
      <c r="E118" s="14">
        <f>E114+3</f>
        <v>86</v>
      </c>
      <c r="F118" s="55" t="s">
        <v>94</v>
      </c>
      <c r="G118" s="16"/>
      <c r="H118" s="14">
        <f>H114+3</f>
        <v>87</v>
      </c>
      <c r="I118" s="55" t="s">
        <v>95</v>
      </c>
      <c r="J118" s="54"/>
      <c r="K118" s="11"/>
    </row>
    <row r="119" spans="1:11" s="1" customFormat="1" ht="13.5" thickBot="1">
      <c r="A119" s="12"/>
      <c r="B119" s="14"/>
      <c r="C119" s="3" t="str">
        <f>IF(D120=1,"Richtig",IF(C120&lt;&gt;"","Falsch","noch nicht gelöst"))</f>
        <v>noch nicht gelöst</v>
      </c>
      <c r="D119" s="16"/>
      <c r="E119" s="14"/>
      <c r="F119" s="3" t="str">
        <f>IF(G120=1,"Richtig",IF(F120&lt;&gt;"","Falsch","noch nicht gelöst"))</f>
        <v>noch nicht gelöst</v>
      </c>
      <c r="G119" s="16"/>
      <c r="H119" s="14"/>
      <c r="I119" s="3" t="str">
        <f>IF(J120=1,"Richtig",IF(I120&lt;&gt;"","Falsch","noch nicht gelöst"))</f>
        <v>noch nicht gelöst</v>
      </c>
      <c r="J119" s="54"/>
      <c r="K119" s="11"/>
    </row>
    <row r="120" spans="1:11" s="1" customFormat="1" ht="13.5" thickBot="1">
      <c r="A120" s="12"/>
      <c r="B120" s="14"/>
      <c r="C120" s="42"/>
      <c r="D120" s="16">
        <f>IF(C120&lt;&gt;"",IF(OR(LOWER(C120)=LOWER("Saturday Night Fever"),LOWER(C120)=LOWER("Nur Samstag Nacht")),1,2),0)</f>
        <v>0</v>
      </c>
      <c r="E120" s="14"/>
      <c r="F120" s="42"/>
      <c r="G120" s="16">
        <f>IF(F120&lt;&gt;"",IF(OR(LOWER(F120)=LOWER("Carrie"),LOWER(F120)=LOWER("Carrie – Des Satans jüngste Tochter")),1,2),0)</f>
        <v>0</v>
      </c>
      <c r="H120" s="14"/>
      <c r="I120" s="42"/>
      <c r="J120" s="54">
        <f>IF(I120&lt;&gt;"",IF(OR(LOWER(I120)=LOWER("Harry und Sally"),LOWER(I120)=LOWER("Harry and Sally"),LOWER(I120)=LOWER("Harry &amp; Sally"),LOWER(I120)=LOWER("When Harry Met Sally…")),1,2),0)</f>
        <v>0</v>
      </c>
      <c r="K120" s="11"/>
    </row>
    <row r="121" spans="1:11" s="1" customFormat="1" ht="12.75">
      <c r="A121" s="12"/>
      <c r="B121" s="14"/>
      <c r="C121" s="15"/>
      <c r="D121" s="16"/>
      <c r="E121" s="14"/>
      <c r="F121" s="15"/>
      <c r="G121" s="16"/>
      <c r="H121" s="14"/>
      <c r="I121" s="15"/>
      <c r="J121" s="54"/>
      <c r="K121" s="11"/>
    </row>
    <row r="122" spans="1:11" s="1" customFormat="1" ht="132" customHeight="1">
      <c r="A122" s="12"/>
      <c r="B122" s="14">
        <f>B118+3</f>
        <v>88</v>
      </c>
      <c r="C122" s="55" t="s">
        <v>96</v>
      </c>
      <c r="D122" s="16"/>
      <c r="E122" s="14">
        <f>E118+3</f>
        <v>89</v>
      </c>
      <c r="F122" s="55" t="s">
        <v>97</v>
      </c>
      <c r="G122" s="16"/>
      <c r="H122" s="14">
        <f>H118+3</f>
        <v>90</v>
      </c>
      <c r="I122" s="55" t="s">
        <v>98</v>
      </c>
      <c r="J122" s="54"/>
      <c r="K122" s="11"/>
    </row>
    <row r="123" spans="1:11" s="1" customFormat="1" ht="13.5" thickBot="1">
      <c r="A123" s="12"/>
      <c r="B123" s="14"/>
      <c r="C123" s="3" t="str">
        <f>IF(D124=1,"Richtig",IF(C124&lt;&gt;"","Falsch","noch nicht gelöst"))</f>
        <v>noch nicht gelöst</v>
      </c>
      <c r="D123" s="16"/>
      <c r="E123" s="14"/>
      <c r="F123" s="3" t="str">
        <f>IF(G124=1,"Richtig",IF(F124&lt;&gt;"","Falsch","noch nicht gelöst"))</f>
        <v>noch nicht gelöst</v>
      </c>
      <c r="G123" s="16"/>
      <c r="H123" s="14"/>
      <c r="I123" s="3" t="str">
        <f>IF(J124=1,"Richtig",IF(I124&lt;&gt;"","Falsch","noch nicht gelöst"))</f>
        <v>noch nicht gelöst</v>
      </c>
      <c r="J123" s="54"/>
      <c r="K123" s="11"/>
    </row>
    <row r="124" spans="1:11" s="1" customFormat="1" ht="13.5" thickBot="1">
      <c r="A124" s="12"/>
      <c r="B124" s="14"/>
      <c r="C124" s="42"/>
      <c r="D124" s="16">
        <f>IF(C124&lt;&gt;"",IF(OR(LOWER(C124)=LOWER("From Paris with Love")),1,2),0)</f>
        <v>0</v>
      </c>
      <c r="E124" s="14"/>
      <c r="F124" s="42"/>
      <c r="G124" s="16">
        <f>IF(F124&lt;&gt;"",IF(OR(LOWER(F124)=LOWER("96 Hours"),LOWER(F124)=LOWER("Taken")),1,2),0)</f>
        <v>0</v>
      </c>
      <c r="H124" s="14"/>
      <c r="I124" s="42"/>
      <c r="J124" s="54">
        <f>IF(I124&lt;&gt;"",IF(OR(LOWER(I124)=LOWER("Leon - Der Profi"),LOWER(I124)=LOWER("Leon")),1,2),0)</f>
        <v>0</v>
      </c>
      <c r="K124" s="11"/>
    </row>
    <row r="125" spans="1:11" s="1" customFormat="1" ht="12.75">
      <c r="A125" s="12"/>
      <c r="B125" s="14"/>
      <c r="C125" s="15"/>
      <c r="D125" s="16"/>
      <c r="E125" s="14"/>
      <c r="F125" s="15"/>
      <c r="G125" s="16"/>
      <c r="H125" s="14"/>
      <c r="I125" s="15"/>
      <c r="J125" s="54"/>
      <c r="K125" s="11"/>
    </row>
    <row r="126" spans="1:11" s="1" customFormat="1" ht="132" customHeight="1">
      <c r="A126" s="12"/>
      <c r="B126" s="14">
        <f>B122+3</f>
        <v>91</v>
      </c>
      <c r="C126" s="55" t="s">
        <v>99</v>
      </c>
      <c r="D126" s="16"/>
      <c r="E126" s="14">
        <f>E122+3</f>
        <v>92</v>
      </c>
      <c r="F126" s="55" t="s">
        <v>100</v>
      </c>
      <c r="G126" s="16"/>
      <c r="H126" s="14">
        <f>H122+3</f>
        <v>93</v>
      </c>
      <c r="I126" s="55" t="s">
        <v>101</v>
      </c>
      <c r="J126" s="54"/>
      <c r="K126" s="11"/>
    </row>
    <row r="127" spans="1:11" s="1" customFormat="1" ht="13.5" thickBot="1">
      <c r="A127" s="12"/>
      <c r="B127" s="14"/>
      <c r="C127" s="3" t="str">
        <f>IF(D128=1,"Richtig",IF(C128&lt;&gt;"","Falsch","noch nicht gelöst"))</f>
        <v>noch nicht gelöst</v>
      </c>
      <c r="D127" s="16"/>
      <c r="E127" s="14"/>
      <c r="F127" s="3" t="str">
        <f>IF(G128=1,"Richtig",IF(F128&lt;&gt;"","Falsch","noch nicht gelöst"))</f>
        <v>noch nicht gelöst</v>
      </c>
      <c r="G127" s="16"/>
      <c r="H127" s="14"/>
      <c r="I127" s="3" t="str">
        <f>IF(J128=1,"Richtig",IF(I128&lt;&gt;"","Falsch","noch nicht gelöst"))</f>
        <v>noch nicht gelöst</v>
      </c>
      <c r="J127" s="54"/>
      <c r="K127" s="11"/>
    </row>
    <row r="128" spans="1:11" s="1" customFormat="1" ht="13.5" thickBot="1">
      <c r="A128" s="12"/>
      <c r="B128" s="14"/>
      <c r="C128" s="42"/>
      <c r="D128" s="16">
        <f>IF(C128&lt;&gt;"",IF(OR(LOWER(C128)=LOWER("The Others")),1,2),0)</f>
        <v>0</v>
      </c>
      <c r="E128" s="14"/>
      <c r="F128" s="42"/>
      <c r="G128" s="16">
        <f>IF(F128&lt;&gt;"",IF(OR(LOWER(F128)=LOWER("Top Gun - Sie fürchten weder Tod noch Teufel"),LOWER(F128)=LOWER("Top Gun")),1,2),0)</f>
        <v>0</v>
      </c>
      <c r="H128" s="14"/>
      <c r="I128" s="42"/>
      <c r="J128" s="54">
        <f>IF(I128&lt;&gt;"",IF(OR(LOWER(I128)=LOWER("The sixth Sense")),1,2),0)</f>
        <v>0</v>
      </c>
      <c r="K128" s="11"/>
    </row>
    <row r="129" spans="1:11" s="1" customFormat="1" ht="12.75">
      <c r="A129" s="12"/>
      <c r="B129" s="14"/>
      <c r="C129" s="15"/>
      <c r="D129" s="16"/>
      <c r="E129" s="14"/>
      <c r="F129" s="15"/>
      <c r="G129" s="16"/>
      <c r="H129" s="14"/>
      <c r="I129" s="15"/>
      <c r="J129" s="54"/>
      <c r="K129" s="11"/>
    </row>
    <row r="130" spans="1:11" s="1" customFormat="1" ht="132" customHeight="1">
      <c r="A130" s="12"/>
      <c r="B130" s="14">
        <f>B126+3</f>
        <v>94</v>
      </c>
      <c r="C130" s="55" t="s">
        <v>102</v>
      </c>
      <c r="D130" s="16"/>
      <c r="E130" s="14">
        <f>E126+3</f>
        <v>95</v>
      </c>
      <c r="F130" s="55" t="s">
        <v>103</v>
      </c>
      <c r="G130" s="16"/>
      <c r="H130" s="14">
        <f>H126+3</f>
        <v>96</v>
      </c>
      <c r="I130" s="55" t="s">
        <v>104</v>
      </c>
      <c r="J130" s="54"/>
      <c r="K130" s="11"/>
    </row>
    <row r="131" spans="1:11" s="1" customFormat="1" ht="13.5" thickBot="1">
      <c r="A131" s="12"/>
      <c r="B131" s="14"/>
      <c r="C131" s="3" t="str">
        <f>IF(D132=1,"Richtig",IF(C132&lt;&gt;"","Falsch","noch nicht gelöst"))</f>
        <v>noch nicht gelöst</v>
      </c>
      <c r="D131" s="16"/>
      <c r="E131" s="14"/>
      <c r="F131" s="3" t="str">
        <f>IF(G132=1,"Richtig",IF(F132&lt;&gt;"","Falsch","noch nicht gelöst"))</f>
        <v>noch nicht gelöst</v>
      </c>
      <c r="G131" s="16"/>
      <c r="H131" s="14"/>
      <c r="I131" s="3" t="str">
        <f>IF(J132=1,"Richtig",IF(I132&lt;&gt;"","Falsch","noch nicht gelöst"))</f>
        <v>noch nicht gelöst</v>
      </c>
      <c r="J131" s="54"/>
      <c r="K131" s="11"/>
    </row>
    <row r="132" spans="1:11" s="1" customFormat="1" ht="13.5" thickBot="1">
      <c r="A132" s="12"/>
      <c r="B132" s="14"/>
      <c r="C132" s="42"/>
      <c r="D132" s="16">
        <f>IF(C132&lt;&gt;"",IF(OR(LOWER(C132)=LOWER("The Happening")),1,2),0)</f>
        <v>0</v>
      </c>
      <c r="E132" s="14"/>
      <c r="F132" s="42"/>
      <c r="G132" s="16">
        <f>IF(F132&lt;&gt;"",IF(OR(LOWER(F132)=LOWER("Friedhof der Kuscheltiere"),LOWER(F132)=LOWER("Pet Sematary")),1,2),0)</f>
        <v>0</v>
      </c>
      <c r="H132" s="14"/>
      <c r="I132" s="42"/>
      <c r="J132" s="54">
        <f>IF(I132&lt;&gt;"",IF(OR(LOWER(I132)=LOWER("Das Schweigen der Lämmer"),LOWER(I132)=LOWER("The Silence of the Lambs")),1,2),0)</f>
        <v>0</v>
      </c>
      <c r="K132" s="11"/>
    </row>
    <row r="133" spans="1:11" s="1" customFormat="1" ht="12.75">
      <c r="A133" s="12"/>
      <c r="B133" s="14"/>
      <c r="C133" s="15"/>
      <c r="D133" s="16"/>
      <c r="E133" s="14"/>
      <c r="F133" s="15"/>
      <c r="G133" s="16"/>
      <c r="H133" s="14"/>
      <c r="I133" s="15"/>
      <c r="J133" s="54"/>
      <c r="K133" s="11"/>
    </row>
    <row r="134" spans="1:11" s="1" customFormat="1" ht="132" customHeight="1">
      <c r="A134" s="12"/>
      <c r="B134" s="14">
        <f>B130+3</f>
        <v>97</v>
      </c>
      <c r="C134" s="55" t="s">
        <v>105</v>
      </c>
      <c r="D134" s="16"/>
      <c r="E134" s="14">
        <f>E130+3</f>
        <v>98</v>
      </c>
      <c r="F134" s="55" t="s">
        <v>106</v>
      </c>
      <c r="G134" s="16"/>
      <c r="H134" s="14">
        <f>H130+3</f>
        <v>99</v>
      </c>
      <c r="I134" s="55" t="s">
        <v>107</v>
      </c>
      <c r="J134" s="54"/>
      <c r="K134" s="11"/>
    </row>
    <row r="135" spans="1:11" s="1" customFormat="1" ht="13.5" thickBot="1">
      <c r="A135" s="12"/>
      <c r="B135" s="14"/>
      <c r="C135" s="3" t="str">
        <f>IF(D136=1,"Richtig",IF(C136&lt;&gt;"","Falsch","noch nicht gelöst"))</f>
        <v>noch nicht gelöst</v>
      </c>
      <c r="D135" s="16"/>
      <c r="E135" s="14"/>
      <c r="F135" s="3" t="str">
        <f>IF(G136=1,"Richtig",IF(F136&lt;&gt;"","Falsch","noch nicht gelöst"))</f>
        <v>noch nicht gelöst</v>
      </c>
      <c r="G135" s="16"/>
      <c r="H135" s="14"/>
      <c r="I135" s="3" t="str">
        <f>IF(J136=1,"Richtig",IF(I136&lt;&gt;"","Falsch","noch nicht gelöst"))</f>
        <v>noch nicht gelöst</v>
      </c>
      <c r="J135" s="54"/>
      <c r="K135" s="11"/>
    </row>
    <row r="136" spans="1:11" s="1" customFormat="1" ht="13.5" thickBot="1">
      <c r="A136" s="12"/>
      <c r="B136" s="14"/>
      <c r="C136" s="42"/>
      <c r="D136" s="16">
        <f>IF(C136&lt;&gt;"",IF(OR(LOWER(C136)=LOWER("A.I. – Künstliche Intelligenz"),LOWER(C136)=LOWER("Artificial Intelligence: AI"),LOWER(C136)=LOWER("A.I. – Artificial Intelligence"),LOWER(C136)=LOWER("A.I.")),1,2),0)</f>
        <v>0</v>
      </c>
      <c r="E136" s="14"/>
      <c r="F136" s="42"/>
      <c r="G136" s="16">
        <f>IF(F136&lt;&gt;"",IF(OR(LOWER(F136)=LOWER("Sieben"),LOWER(F136)=LOWER("Seven"),LOWER(F136)=LOWER("7")),1,2),0)</f>
        <v>0</v>
      </c>
      <c r="H136" s="14"/>
      <c r="I136" s="42"/>
      <c r="J136" s="54">
        <f>IF(I136&lt;&gt;"",IF(OR(LOWER(I136)=LOWER("Zodiac – Die Spur des Killers"),LOWER(I136)=LOWER("Zodiac")),1,2),0)</f>
        <v>0</v>
      </c>
      <c r="K136" s="11"/>
    </row>
    <row r="137" spans="1:11" s="1" customFormat="1" ht="12.75">
      <c r="A137" s="12"/>
      <c r="B137" s="14"/>
      <c r="C137" s="15"/>
      <c r="D137" s="16"/>
      <c r="E137" s="14"/>
      <c r="F137" s="15"/>
      <c r="G137" s="16"/>
      <c r="H137" s="14"/>
      <c r="I137" s="15"/>
      <c r="J137" s="54"/>
      <c r="K137" s="11"/>
    </row>
    <row r="138" spans="1:11" s="1" customFormat="1" ht="132" customHeight="1">
      <c r="A138" s="12"/>
      <c r="B138" s="14">
        <f>B134+3</f>
        <v>100</v>
      </c>
      <c r="C138" s="55" t="s">
        <v>108</v>
      </c>
      <c r="D138" s="16"/>
      <c r="E138" s="14">
        <f>E134+3</f>
        <v>101</v>
      </c>
      <c r="F138" s="55" t="s">
        <v>109</v>
      </c>
      <c r="G138" s="16"/>
      <c r="H138" s="14">
        <f>H134+3</f>
        <v>102</v>
      </c>
      <c r="I138" s="55" t="s">
        <v>110</v>
      </c>
      <c r="J138" s="54"/>
      <c r="K138" s="11"/>
    </row>
    <row r="139" spans="1:11" s="1" customFormat="1" ht="13.5" thickBot="1">
      <c r="A139" s="12"/>
      <c r="B139" s="14"/>
      <c r="C139" s="3" t="str">
        <f>IF(D140=1,"Richtig",IF(C140&lt;&gt;"","Falsch","noch nicht gelöst"))</f>
        <v>noch nicht gelöst</v>
      </c>
      <c r="D139" s="16"/>
      <c r="E139" s="14"/>
      <c r="F139" s="3" t="str">
        <f>IF(G140=1,"Richtig",IF(F140&lt;&gt;"","Falsch","noch nicht gelöst"))</f>
        <v>noch nicht gelöst</v>
      </c>
      <c r="G139" s="16"/>
      <c r="H139" s="14"/>
      <c r="I139" s="3" t="str">
        <f>IF(J140=1,"Richtig",IF(I140&lt;&gt;"","Falsch","noch nicht gelöst"))</f>
        <v>noch nicht gelöst</v>
      </c>
      <c r="J139" s="54"/>
      <c r="K139" s="11"/>
    </row>
    <row r="140" spans="1:11" s="1" customFormat="1" ht="13.5" thickBot="1">
      <c r="A140" s="12"/>
      <c r="B140" s="14"/>
      <c r="C140" s="42"/>
      <c r="D140" s="16">
        <f>IF(C140&lt;&gt;"",IF(OR(LOWER(C140)=LOWER("Die Unfassbaren"),LOWER(C140)=LOWER("Now you see me"),LOWER(C140)=LOWER("Die Unfassbaren - Now you see me")),1,2),0)</f>
        <v>0</v>
      </c>
      <c r="E140" s="14"/>
      <c r="F140" s="42"/>
      <c r="G140" s="16">
        <f>IF(F140&lt;&gt;"",IF(OR(LOWER(F140)=LOWER("Dirty Harry")),1,2),0)</f>
        <v>0</v>
      </c>
      <c r="H140" s="14"/>
      <c r="I140" s="42"/>
      <c r="J140" s="54">
        <f>IF(I140&lt;&gt;"",IF(OR(LOWER(I140)=LOWER("Bad Teacher")),1,2),0)</f>
        <v>0</v>
      </c>
      <c r="K140" s="11"/>
    </row>
    <row r="141" spans="1:11" s="1" customFormat="1" ht="12.75">
      <c r="A141" s="12"/>
      <c r="B141" s="14"/>
      <c r="C141" s="15"/>
      <c r="D141" s="16"/>
      <c r="E141" s="14"/>
      <c r="F141" s="15"/>
      <c r="G141" s="16"/>
      <c r="H141" s="14"/>
      <c r="I141" s="15"/>
      <c r="J141" s="54"/>
      <c r="K141" s="11"/>
    </row>
    <row r="142" spans="1:11" s="1" customFormat="1" ht="132" customHeight="1">
      <c r="A142" s="12"/>
      <c r="B142" s="14">
        <f>B138+3</f>
        <v>103</v>
      </c>
      <c r="C142" s="55" t="s">
        <v>111</v>
      </c>
      <c r="D142" s="16"/>
      <c r="E142" s="14">
        <f>E138+3</f>
        <v>104</v>
      </c>
      <c r="F142" s="55" t="s">
        <v>112</v>
      </c>
      <c r="G142" s="16"/>
      <c r="H142" s="14">
        <f>H138+3</f>
        <v>105</v>
      </c>
      <c r="I142" s="55" t="s">
        <v>113</v>
      </c>
      <c r="J142" s="54"/>
      <c r="K142" s="11"/>
    </row>
    <row r="143" spans="1:11" s="1" customFormat="1" ht="13.5" thickBot="1">
      <c r="A143" s="12"/>
      <c r="B143" s="14"/>
      <c r="C143" s="3" t="str">
        <f>IF(D144=1,"Richtig",IF(C144&lt;&gt;"","Falsch","noch nicht gelöst"))</f>
        <v>noch nicht gelöst</v>
      </c>
      <c r="D143" s="16"/>
      <c r="E143" s="14"/>
      <c r="F143" s="3" t="str">
        <f>IF(G144=1,"Richtig",IF(F144&lt;&gt;"","Falsch","noch nicht gelöst"))</f>
        <v>noch nicht gelöst</v>
      </c>
      <c r="G143" s="16"/>
      <c r="H143" s="14"/>
      <c r="I143" s="3" t="str">
        <f>IF(J144=1,"Richtig",IF(I144&lt;&gt;"","Falsch","noch nicht gelöst"))</f>
        <v>noch nicht gelöst</v>
      </c>
      <c r="J143" s="54"/>
      <c r="K143" s="11"/>
    </row>
    <row r="144" spans="1:11" s="1" customFormat="1" ht="13.5" thickBot="1">
      <c r="A144" s="12"/>
      <c r="B144" s="14"/>
      <c r="C144" s="42"/>
      <c r="D144" s="16">
        <f>IF(C144&lt;&gt;"",IF(OR(LOWER(C144)=LOWER("Vanilla Sky")),1,2),0)</f>
        <v>0</v>
      </c>
      <c r="E144" s="14"/>
      <c r="F144" s="42"/>
      <c r="G144" s="16">
        <f>IF(F144&lt;&gt;"",IF(OR(LOWER(F144)=LOWER("Inception")),1,2),0)</f>
        <v>0</v>
      </c>
      <c r="H144" s="14"/>
      <c r="I144" s="42"/>
      <c r="J144" s="54">
        <f>IF(I144&lt;&gt;"",IF(OR(LOWER(I144)=LOWER("Kevin – Allein zu Haus"),LOWER(I144)=LOWER("Home alone")),1,2),0)</f>
        <v>0</v>
      </c>
      <c r="K144" s="11"/>
    </row>
    <row r="145" spans="1:11" s="1" customFormat="1" ht="12.75">
      <c r="A145" s="12"/>
      <c r="B145" s="14"/>
      <c r="C145" s="15"/>
      <c r="D145" s="16"/>
      <c r="E145" s="14"/>
      <c r="F145" s="15"/>
      <c r="G145" s="16"/>
      <c r="H145" s="14"/>
      <c r="I145" s="15"/>
      <c r="J145" s="54"/>
      <c r="K145" s="11"/>
    </row>
    <row r="146" spans="1:11" s="1" customFormat="1" ht="132" customHeight="1">
      <c r="A146" s="12"/>
      <c r="B146" s="14">
        <f>B142+3</f>
        <v>106</v>
      </c>
      <c r="C146" s="55" t="s">
        <v>114</v>
      </c>
      <c r="D146" s="16"/>
      <c r="E146" s="14">
        <f>E142+3</f>
        <v>107</v>
      </c>
      <c r="F146" s="55" t="s">
        <v>115</v>
      </c>
      <c r="G146" s="16"/>
      <c r="H146" s="14">
        <f>H142+3</f>
        <v>108</v>
      </c>
      <c r="I146" s="55" t="s">
        <v>116</v>
      </c>
      <c r="J146" s="54"/>
      <c r="K146" s="11"/>
    </row>
    <row r="147" spans="1:11" s="1" customFormat="1" ht="13.5" thickBot="1">
      <c r="A147" s="12"/>
      <c r="B147" s="14"/>
      <c r="C147" s="3" t="str">
        <f>IF(D148=1,"Richtig",IF(C148&lt;&gt;"","Falsch","noch nicht gelöst"))</f>
        <v>noch nicht gelöst</v>
      </c>
      <c r="D147" s="16"/>
      <c r="E147" s="14"/>
      <c r="F147" s="3" t="str">
        <f>IF(G148=1,"Richtig",IF(F148&lt;&gt;"","Falsch","noch nicht gelöst"))</f>
        <v>noch nicht gelöst</v>
      </c>
      <c r="G147" s="16"/>
      <c r="H147" s="14"/>
      <c r="I147" s="3" t="str">
        <f>IF(J148=1,"Richtig",IF(I148&lt;&gt;"","Falsch","noch nicht gelöst"))</f>
        <v>noch nicht gelöst</v>
      </c>
      <c r="J147" s="54"/>
      <c r="K147" s="11"/>
    </row>
    <row r="148" spans="1:11" s="1" customFormat="1" ht="13.5" thickBot="1">
      <c r="A148" s="12"/>
      <c r="B148" s="14"/>
      <c r="C148" s="42"/>
      <c r="D148" s="16">
        <f>IF(C148&lt;&gt;"",IF(OR(LOWER(C148)=LOWER("Der bewegte Mann")),1,2),0)</f>
        <v>0</v>
      </c>
      <c r="E148" s="14"/>
      <c r="F148" s="42"/>
      <c r="G148" s="16">
        <f>IF(F148&lt;&gt;"",IF(OR(LOWER(F148)=LOWER("Kap der Angst"),LOWER(F148)=LOWER("Cape Fear")),1,2),0)</f>
        <v>0</v>
      </c>
      <c r="H148" s="14"/>
      <c r="I148" s="42"/>
      <c r="J148" s="54">
        <f>IF(I148&lt;&gt;"",IF(OR(LOWER(I148)=LOWER("Insidious")),1,2),0)</f>
        <v>0</v>
      </c>
      <c r="K148" s="11"/>
    </row>
    <row r="149" spans="1:11" s="1" customFormat="1" ht="12.75">
      <c r="A149" s="12"/>
      <c r="B149" s="14"/>
      <c r="C149" s="15"/>
      <c r="D149" s="16"/>
      <c r="E149" s="14"/>
      <c r="F149" s="15"/>
      <c r="G149" s="16"/>
      <c r="H149" s="14"/>
      <c r="I149" s="15"/>
      <c r="J149" s="54"/>
      <c r="K149" s="11"/>
    </row>
    <row r="150" spans="1:11" s="1" customFormat="1" ht="13.5" thickBot="1">
      <c r="A150" s="12"/>
      <c r="B150" s="14"/>
      <c r="C150" s="15"/>
      <c r="D150" s="16"/>
      <c r="E150" s="14"/>
      <c r="F150" s="15"/>
      <c r="G150" s="16"/>
      <c r="H150" s="14"/>
      <c r="I150" s="15"/>
      <c r="J150" s="54"/>
      <c r="K150" s="11"/>
    </row>
    <row r="151" spans="2:10" ht="13.5" thickTop="1">
      <c r="B151" s="8"/>
      <c r="C151" s="9"/>
      <c r="D151" s="10"/>
      <c r="E151" s="8"/>
      <c r="F151" s="9"/>
      <c r="G151" s="10"/>
      <c r="H151" s="8"/>
      <c r="I151" s="9"/>
      <c r="J151" s="10"/>
    </row>
  </sheetData>
  <sheetProtection password="F7CD" sheet="1" objects="1"/>
  <conditionalFormatting sqref="C7 F7 I7 C11 F11 I11 C15 F15 I15 C19 F19 I19 C23 F23 I23 C27 F27 I27 C31 F31 I31 C35 F35 I35 C39 F39 I39 C43 F43 I43 C47 F47 I47 C51 F51 I51 C55 F55 I55 C59 F59 I59 C63 F63 I63 C67 F67 I67 C71 F71 I71 C75 F75 I75 C79 F79 I79 C83 F83 I83 C87 F87 I87 C91 F91 I91 C95 F95 I95 C99 F99 I99 C103 F103 I103 C107 F107 I107 C111 F111 I111 C115 F115 I115 C119 F119 I119 C123 F123 I123 C127 F127 I127 C131 F131 I131 C135 F135 I135 C139 F139 I139 C143 F143 I143 C147 F147 I147">
    <cfRule type="cellIs" priority="1" dxfId="2" operator="equal" stopIfTrue="1">
      <formula>"Richtig"</formula>
    </cfRule>
    <cfRule type="cellIs" priority="2" dxfId="1" operator="equal" stopIfTrue="1">
      <formula>"Falsch"</formula>
    </cfRule>
    <cfRule type="cellIs" priority="3" dxfId="0" operator="equal" stopIfTrue="1">
      <formula>"noch nicht gelöst"</formula>
    </cfRule>
  </conditionalFormatting>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Lisi</dc:creator>
  <cp:keywords/>
  <dc:description/>
  <cp:lastModifiedBy>Lisi</cp:lastModifiedBy>
  <cp:lastPrinted>2005-07-05T16:08:24Z</cp:lastPrinted>
  <dcterms:created xsi:type="dcterms:W3CDTF">2005-05-24T07:48:27Z</dcterms:created>
  <dcterms:modified xsi:type="dcterms:W3CDTF">2017-09-25T15:32:00Z</dcterms:modified>
  <cp:category/>
  <cp:version/>
  <cp:contentType/>
  <cp:contentStatus/>
</cp:coreProperties>
</file>